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stellenbosch-my.sharepoint.com/personal/audreyerasmus_sun_ac_za/Documents/Documents/Contracts/2026/Budget Templates/"/>
    </mc:Choice>
  </mc:AlternateContent>
  <xr:revisionPtr revIDLastSave="28" documentId="8_{6F737D96-0F69-4030-916D-48B19900244B}" xr6:coauthVersionLast="47" xr6:coauthVersionMax="47" xr10:uidLastSave="{D49899E8-1E82-4098-B6AD-89A7EF5AE01B}"/>
  <bookViews>
    <workbookView xWindow="28680" yWindow="-120" windowWidth="29040" windowHeight="15720" activeTab="1" xr2:uid="{00000000-000D-0000-FFFF-FFFF00000000}"/>
  </bookViews>
  <sheets>
    <sheet name="Instructions" sheetId="1" r:id="rId1"/>
    <sheet name="Work with this sheet" sheetId="2" r:id="rId2"/>
    <sheet name="TEMPLAAT" sheetId="9" state="hidden" r:id="rId3"/>
    <sheet name="Basic Remuneration levels 2026" sheetId="8" r:id="rId4"/>
    <sheet name="Constants" sheetId="10" state="hidden" r:id="rId5"/>
  </sheets>
  <externalReferences>
    <externalReference r:id="rId6"/>
    <externalReference r:id="rId7"/>
    <externalReference r:id="rId8"/>
  </externalReferences>
  <definedNames>
    <definedName name="_xlnm._FilterDatabase" localSheetId="1" hidden="1">'Work with this sheet'!$A$1:$AD$825</definedName>
    <definedName name="Client" localSheetId="2">'[1]COVER PAGE'!$B$4</definedName>
    <definedName name="Client">'[1]COVER PAGE'!$B$4</definedName>
    <definedName name="ContractNumber" localSheetId="2">'[1]COVER PAGE'!$B$3</definedName>
    <definedName name="ContractNumber">'[1]COVER PAGE'!$B$3</definedName>
    <definedName name="Department" localSheetId="2">'[1]COVER PAGE'!$B$15</definedName>
    <definedName name="Department">'[1]COVER PAGE'!$B$15</definedName>
    <definedName name="DeptLevy" localSheetId="2">'[1]COVER PAGE'!$B$19</definedName>
    <definedName name="DeptLevy">'[1]COVER PAGE'!$B$19</definedName>
    <definedName name="faculties" localSheetId="2">[1]Constants!$A$3:$A$15</definedName>
    <definedName name="faculties">[1]Constants!$A$3:$A$15</definedName>
    <definedName name="Faculty" localSheetId="2">'[1]COVER PAGE'!$B$14</definedName>
    <definedName name="FACULTY">#REF!</definedName>
    <definedName name="FacultyLevy" localSheetId="2">'[1]COVER PAGE'!$B$17</definedName>
    <definedName name="FacultyLevy">'[1]COVER PAGE'!$B$17</definedName>
    <definedName name="fakulteit">#REF!</definedName>
    <definedName name="ForeignCurr" localSheetId="2">'[1]COVER PAGE'!$B$22</definedName>
    <definedName name="ForeignCurr">'[1]COVER PAGE'!$B$22</definedName>
    <definedName name="Hide1" localSheetId="2">'[1]COVER PAGE'!$B$10</definedName>
    <definedName name="Hide1">'[1]COVER PAGE'!$B$10</definedName>
    <definedName name="ICRR" localSheetId="2">'[1]COVER PAGE'!$B$8</definedName>
    <definedName name="ICRR">'[1]COVER PAGE'!$B$8</definedName>
    <definedName name="ICRRExempt" localSheetId="2">[1]Constants!$K$9</definedName>
    <definedName name="ICRRExempt">[1]Constants!$K$9</definedName>
    <definedName name="IPBenefitDetails">#REF!</definedName>
    <definedName name="IPPercentage" localSheetId="2">'[1]CONTRACT PRICE ZAR'!$D$92</definedName>
    <definedName name="IPPercentage">'[1]CONTRACT PRICE ZAR'!$D$92</definedName>
    <definedName name="IsDeptLevy" localSheetId="2">'[1]COVER PAGE'!$B$18</definedName>
    <definedName name="IsDeptLevy">'[1]COVER PAGE'!$B$18</definedName>
    <definedName name="IsFactLevy" localSheetId="2">'[1]COVER PAGE'!$B$16</definedName>
    <definedName name="IsFactLevy">'[1]COVER PAGE'!$B$16</definedName>
    <definedName name="IsForeignClient" localSheetId="2">'[1]COVER PAGE'!$B$21</definedName>
    <definedName name="IsForeignClient">'[1]COVER PAGE'!$B$21</definedName>
    <definedName name="IsIndirectRestricted" localSheetId="2">'[1]COVER PAGE'!$B$9</definedName>
    <definedName name="IsIndirectRestricted">'[1]COVER PAGE'!$B$9</definedName>
    <definedName name="IsRDContract" localSheetId="2">'[1]IP PRICING TOOL'!$F$32</definedName>
    <definedName name="IsRDContract">'[1]IP PRICING TOOL'!$F$32</definedName>
    <definedName name="POSTLEVEL" localSheetId="2">[1]BRL!$B$5:$B$24</definedName>
    <definedName name="POSTLEVEL">'Basic Remuneration levels 2026'!$C$5:$C$23</definedName>
    <definedName name="Posvlak">#REF!</definedName>
    <definedName name="PrincipalInvestigator" localSheetId="2">'[1]COVER PAGE'!$B$2</definedName>
    <definedName name="PrincipalInvestigator">'[1]COVER PAGE'!$B$2</definedName>
    <definedName name="_xlnm.Print_Area" localSheetId="3">'Basic Remuneration levels 2026'!$C$1:$N$24</definedName>
    <definedName name="_xlnm.Print_Area" localSheetId="2">TEMPLAAT!$C$2:$M$62</definedName>
    <definedName name="_xlnm.Print_Area" localSheetId="1">'Work with this sheet'!$A$1:$AB$116</definedName>
    <definedName name="ProjectName" localSheetId="2">'[1]COVER PAGE'!$B$1</definedName>
    <definedName name="ProjectName">'[1]COVER PAGE'!$B$1</definedName>
    <definedName name="StaffIncrPerc" localSheetId="2">[1]Constants!$M$7</definedName>
    <definedName name="StaffIncrPerc">[1]Constants!$M$7</definedName>
    <definedName name="Tariff">#REF!</definedName>
    <definedName name="toerusting">#REF!</definedName>
    <definedName name="VAT" localSheetId="2">[1]Constants!$K$5</definedName>
    <definedName name="VAT">[1]Constants!$K$5</definedName>
    <definedName name="Year1" localSheetId="2">[1]Constants!$K$1</definedName>
    <definedName name="Year1">[2]Constants!$K$1</definedName>
    <definedName name="Z_E97FE7A0_8B0E_4EB0_B4EE_C987DDE3C888_.wvu.PrintArea" localSheetId="3" hidden="1">'Basic Remuneration levels 2026'!$C$1:$N$24</definedName>
    <definedName name="Z_E97FE7A0_8B0E_4EB0_B4EE_C987DDE3C888_.wvu.PrintArea" localSheetId="1" hidden="1">'Work with this sheet'!$A$1:$AB$114</definedName>
  </definedNames>
  <calcPr calcId="191029"/>
  <customWorkbookViews>
    <customWorkbookView name="IT - Personal View" guid="{E97FE7A0-8B0E-4EB0-B4EE-C987DDE3C888}" mergeInterval="0" personalView="1" maximized="1" xWindow="1" yWindow="1" windowWidth="1436" windowHeight="679"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2" i="2" l="1"/>
  <c r="N102" i="2"/>
  <c r="O102" i="2"/>
  <c r="P102" i="2"/>
  <c r="Q102" i="2"/>
  <c r="R102" i="2"/>
  <c r="S102" i="2"/>
  <c r="T102" i="2"/>
  <c r="U102" i="2"/>
  <c r="V102" i="2"/>
  <c r="W102" i="2"/>
  <c r="X102" i="2"/>
  <c r="Y102" i="2"/>
  <c r="Z102" i="2"/>
  <c r="K102" i="2"/>
  <c r="L102" i="2"/>
  <c r="N24" i="8" l="1"/>
  <c r="O24" i="8" s="1"/>
  <c r="M24" i="8"/>
  <c r="D24" i="8"/>
  <c r="M23" i="8"/>
  <c r="N23" i="8" s="1"/>
  <c r="O23" i="8" s="1"/>
  <c r="D23" i="8"/>
  <c r="M22" i="8"/>
  <c r="N22" i="8" s="1"/>
  <c r="O22" i="8" s="1"/>
  <c r="D22" i="8"/>
  <c r="N21" i="8"/>
  <c r="O21" i="8" s="1"/>
  <c r="M21" i="8"/>
  <c r="D21" i="8"/>
  <c r="M20" i="8"/>
  <c r="N20" i="8" s="1"/>
  <c r="O20" i="8" s="1"/>
  <c r="D20" i="8"/>
  <c r="M19" i="8"/>
  <c r="N19" i="8" s="1"/>
  <c r="O19" i="8" s="1"/>
  <c r="D19" i="8"/>
  <c r="N18" i="8"/>
  <c r="O18" i="8" s="1"/>
  <c r="M18" i="8"/>
  <c r="D18" i="8"/>
  <c r="M17" i="8"/>
  <c r="N17" i="8" s="1"/>
  <c r="O17" i="8" s="1"/>
  <c r="D17" i="8"/>
  <c r="M16" i="8"/>
  <c r="N16" i="8" s="1"/>
  <c r="O16" i="8" s="1"/>
  <c r="D16" i="8"/>
  <c r="N15" i="8"/>
  <c r="O15" i="8" s="1"/>
  <c r="M15" i="8"/>
  <c r="D15" i="8"/>
  <c r="M14" i="8"/>
  <c r="N14" i="8" s="1"/>
  <c r="O14" i="8" s="1"/>
  <c r="D14" i="8"/>
  <c r="M13" i="8"/>
  <c r="N13" i="8" s="1"/>
  <c r="O13" i="8" s="1"/>
  <c r="D13" i="8"/>
  <c r="N12" i="8"/>
  <c r="O12" i="8" s="1"/>
  <c r="M12" i="8"/>
  <c r="D12" i="8"/>
  <c r="M10" i="8"/>
  <c r="N10" i="8" s="1"/>
  <c r="O10" i="8" s="1"/>
  <c r="D10" i="8"/>
  <c r="M9" i="8"/>
  <c r="N9" i="8" s="1"/>
  <c r="O9" i="8" s="1"/>
  <c r="D9" i="8"/>
  <c r="N8" i="8"/>
  <c r="O8" i="8" s="1"/>
  <c r="M8" i="8"/>
  <c r="D8" i="8"/>
  <c r="M7" i="8"/>
  <c r="N7" i="8" s="1"/>
  <c r="O7" i="8" s="1"/>
  <c r="D7" i="8"/>
  <c r="M6" i="8"/>
  <c r="N6" i="8" s="1"/>
  <c r="O6" i="8" s="1"/>
  <c r="D6" i="8"/>
  <c r="N5" i="8"/>
  <c r="O5" i="8" s="1"/>
  <c r="M5" i="8"/>
  <c r="D5" i="8"/>
  <c r="N3" i="8"/>
  <c r="O3" i="8" s="1"/>
  <c r="E35" i="9"/>
  <c r="E26" i="9"/>
  <c r="C60" i="9"/>
  <c r="E29" i="9"/>
  <c r="I26" i="9" l="1"/>
  <c r="F26" i="9"/>
  <c r="I41" i="9"/>
  <c r="F41" i="9"/>
  <c r="E17" i="9"/>
  <c r="E11" i="9"/>
  <c r="E8" i="9"/>
  <c r="E5" i="9"/>
  <c r="D108" i="2"/>
  <c r="L47" i="9"/>
  <c r="I47" i="9"/>
  <c r="K4" i="10"/>
  <c r="E44" i="9"/>
  <c r="E43" i="9"/>
  <c r="E42" i="9"/>
  <c r="E40" i="9"/>
  <c r="E39" i="9"/>
  <c r="I23" i="9"/>
  <c r="F23" i="9"/>
  <c r="E23" i="9"/>
  <c r="E14" i="9"/>
  <c r="M10" i="9"/>
  <c r="M9" i="9"/>
  <c r="D34" i="2" l="1"/>
  <c r="D35" i="2"/>
  <c r="D36" i="2"/>
  <c r="D18" i="2"/>
  <c r="D19" i="2"/>
  <c r="D20" i="2"/>
  <c r="D21" i="2"/>
  <c r="D22" i="2"/>
  <c r="D23" i="2"/>
  <c r="D24" i="2"/>
  <c r="D25" i="2"/>
  <c r="D26" i="2"/>
  <c r="D27" i="2"/>
  <c r="D28" i="2"/>
  <c r="D29" i="2"/>
  <c r="D30" i="2"/>
  <c r="D32" i="2"/>
  <c r="D33" i="2"/>
  <c r="D31" i="2"/>
  <c r="AA19" i="2" l="1"/>
  <c r="AA20" i="2"/>
  <c r="AA21" i="2"/>
  <c r="AA22" i="2"/>
  <c r="AA23" i="2"/>
  <c r="AA24" i="2"/>
  <c r="AA25" i="2"/>
  <c r="AA26" i="2"/>
  <c r="AA27" i="2"/>
  <c r="AA28" i="2"/>
  <c r="AA29" i="2"/>
  <c r="AA30" i="2"/>
  <c r="AA31" i="2"/>
  <c r="AA32" i="2"/>
  <c r="AA33" i="2"/>
  <c r="AA34" i="2"/>
  <c r="AA35" i="2"/>
  <c r="AA36" i="2"/>
  <c r="AB17" i="2"/>
  <c r="AB37" i="2"/>
  <c r="AB16" i="2" s="1"/>
  <c r="AB42" i="2"/>
  <c r="AB48" i="2"/>
  <c r="AB84" i="2"/>
  <c r="AB89" i="2"/>
  <c r="Z17" i="2"/>
  <c r="Z37" i="2"/>
  <c r="Z42" i="2"/>
  <c r="Z48" i="2"/>
  <c r="Z84" i="2"/>
  <c r="Z89" i="2"/>
  <c r="Y17" i="2"/>
  <c r="Y37" i="2"/>
  <c r="Y42" i="2"/>
  <c r="Y48" i="2"/>
  <c r="Y84" i="2"/>
  <c r="Y89" i="2"/>
  <c r="X17" i="2"/>
  <c r="X37" i="2"/>
  <c r="X42" i="2"/>
  <c r="X48" i="2"/>
  <c r="X84" i="2"/>
  <c r="X89" i="2"/>
  <c r="W17" i="2"/>
  <c r="W37" i="2"/>
  <c r="W16" i="2" s="1"/>
  <c r="W42" i="2"/>
  <c r="W48" i="2"/>
  <c r="W84" i="2"/>
  <c r="W89" i="2"/>
  <c r="V17" i="2"/>
  <c r="V37" i="2"/>
  <c r="V42" i="2"/>
  <c r="V48" i="2"/>
  <c r="V84" i="2"/>
  <c r="V89" i="2"/>
  <c r="U17" i="2"/>
  <c r="U37" i="2"/>
  <c r="U42" i="2"/>
  <c r="U48" i="2"/>
  <c r="U84" i="2"/>
  <c r="U89" i="2"/>
  <c r="T17" i="2"/>
  <c r="T37" i="2"/>
  <c r="T42" i="2"/>
  <c r="T48" i="2"/>
  <c r="T84" i="2"/>
  <c r="T89" i="2"/>
  <c r="S17" i="2"/>
  <c r="S37" i="2"/>
  <c r="S42" i="2"/>
  <c r="S48" i="2"/>
  <c r="S84" i="2"/>
  <c r="S89" i="2"/>
  <c r="R17" i="2"/>
  <c r="R37" i="2"/>
  <c r="R42" i="2"/>
  <c r="R48" i="2"/>
  <c r="R84" i="2"/>
  <c r="R89" i="2"/>
  <c r="Q17" i="2"/>
  <c r="Q37" i="2"/>
  <c r="Q42" i="2"/>
  <c r="Q48" i="2"/>
  <c r="Q84" i="2"/>
  <c r="Q89" i="2"/>
  <c r="P17" i="2"/>
  <c r="P37" i="2"/>
  <c r="P42" i="2"/>
  <c r="P48" i="2"/>
  <c r="P84" i="2"/>
  <c r="P89" i="2"/>
  <c r="O17" i="2"/>
  <c r="O37" i="2"/>
  <c r="O42" i="2"/>
  <c r="O48" i="2"/>
  <c r="O84" i="2"/>
  <c r="O89" i="2"/>
  <c r="N17" i="2"/>
  <c r="N37" i="2"/>
  <c r="N42" i="2"/>
  <c r="N48" i="2"/>
  <c r="N84" i="2"/>
  <c r="N89" i="2"/>
  <c r="M17" i="2"/>
  <c r="M37" i="2"/>
  <c r="M42" i="2"/>
  <c r="M48" i="2"/>
  <c r="M84" i="2"/>
  <c r="M89" i="2"/>
  <c r="L17" i="2"/>
  <c r="L37" i="2"/>
  <c r="L42" i="2"/>
  <c r="L48" i="2"/>
  <c r="L84" i="2"/>
  <c r="L89" i="2"/>
  <c r="K17" i="2"/>
  <c r="K37" i="2"/>
  <c r="K42" i="2"/>
  <c r="K48" i="2"/>
  <c r="K84" i="2"/>
  <c r="K89" i="2"/>
  <c r="J17" i="2"/>
  <c r="J37" i="2"/>
  <c r="J42" i="2"/>
  <c r="J48" i="2"/>
  <c r="J84" i="2"/>
  <c r="J89" i="2"/>
  <c r="I17" i="2"/>
  <c r="I37" i="2"/>
  <c r="I42" i="2"/>
  <c r="I48" i="2"/>
  <c r="I84" i="2"/>
  <c r="I89" i="2"/>
  <c r="H17" i="2"/>
  <c r="H37" i="2"/>
  <c r="H42" i="2"/>
  <c r="H48" i="2"/>
  <c r="H84" i="2"/>
  <c r="H89" i="2"/>
  <c r="G17" i="2"/>
  <c r="G37" i="2"/>
  <c r="G42" i="2"/>
  <c r="G48" i="2"/>
  <c r="G84" i="2"/>
  <c r="G89" i="2"/>
  <c r="F17" i="2"/>
  <c r="F37" i="2"/>
  <c r="F42" i="2"/>
  <c r="F48" i="2"/>
  <c r="F84" i="2"/>
  <c r="F89" i="2"/>
  <c r="E17" i="2"/>
  <c r="E37" i="2"/>
  <c r="E42" i="2"/>
  <c r="E48" i="2"/>
  <c r="E84" i="2"/>
  <c r="E8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44" i="2"/>
  <c r="AA39" i="2"/>
  <c r="AA46" i="2"/>
  <c r="AA18" i="2"/>
  <c r="AA96" i="2"/>
  <c r="AA91" i="2"/>
  <c r="AA90" i="2"/>
  <c r="AA87" i="2"/>
  <c r="AA86" i="2"/>
  <c r="AA85" i="2"/>
  <c r="AA49" i="2"/>
  <c r="AA45" i="2"/>
  <c r="AA43" i="2"/>
  <c r="AA40" i="2"/>
  <c r="AA38" i="2"/>
  <c r="P16" i="2" l="1"/>
  <c r="R16" i="2"/>
  <c r="R93" i="2" s="1"/>
  <c r="R97" i="2" s="1"/>
  <c r="R95" i="2" s="1"/>
  <c r="R100" i="2" s="1"/>
  <c r="R104" i="2" s="1"/>
  <c r="R108" i="2" s="1"/>
  <c r="F16" i="2"/>
  <c r="F93" i="2" s="1"/>
  <c r="F97" i="2" s="1"/>
  <c r="F95" i="2" s="1"/>
  <c r="F100" i="2" s="1"/>
  <c r="J16" i="2"/>
  <c r="T16" i="2"/>
  <c r="T93" i="2" s="1"/>
  <c r="T97" i="2" s="1"/>
  <c r="T95" i="2" s="1"/>
  <c r="T100" i="2" s="1"/>
  <c r="T104" i="2" s="1"/>
  <c r="T108" i="2" s="1"/>
  <c r="Z16" i="2"/>
  <c r="Z93" i="2" s="1"/>
  <c r="Z97" i="2" s="1"/>
  <c r="Z95" i="2" s="1"/>
  <c r="Z100" i="2" s="1"/>
  <c r="Z104" i="2" s="1"/>
  <c r="Z108" i="2" s="1"/>
  <c r="V16" i="2"/>
  <c r="V93" i="2" s="1"/>
  <c r="V97" i="2" s="1"/>
  <c r="V95" i="2" s="1"/>
  <c r="V100" i="2" s="1"/>
  <c r="V104" i="2" s="1"/>
  <c r="V108" i="2" s="1"/>
  <c r="S16" i="2"/>
  <c r="S93" i="2" s="1"/>
  <c r="S97" i="2" s="1"/>
  <c r="S95" i="2" s="1"/>
  <c r="S100" i="2" s="1"/>
  <c r="S104" i="2" s="1"/>
  <c r="S108" i="2" s="1"/>
  <c r="I16" i="2"/>
  <c r="I93" i="2" s="1"/>
  <c r="I97" i="2" s="1"/>
  <c r="I95" i="2" s="1"/>
  <c r="I100" i="2" s="1"/>
  <c r="G16" i="2"/>
  <c r="G93" i="2" s="1"/>
  <c r="G97" i="2" s="1"/>
  <c r="G95" i="2" s="1"/>
  <c r="G100" i="2" s="1"/>
  <c r="P93" i="2"/>
  <c r="P97" i="2" s="1"/>
  <c r="P95" i="2" s="1"/>
  <c r="P100" i="2" s="1"/>
  <c r="J93" i="2"/>
  <c r="J97" i="2" s="1"/>
  <c r="J95" i="2" s="1"/>
  <c r="J100" i="2" s="1"/>
  <c r="N16" i="2"/>
  <c r="N93" i="2" s="1"/>
  <c r="N97" i="2" s="1"/>
  <c r="N95" i="2" s="1"/>
  <c r="N100" i="2" s="1"/>
  <c r="N104" i="2" s="1"/>
  <c r="N108" i="2" s="1"/>
  <c r="AA89" i="2"/>
  <c r="AD89" i="2" s="1"/>
  <c r="O16" i="2"/>
  <c r="O93" i="2" s="1"/>
  <c r="O97" i="2" s="1"/>
  <c r="O95" i="2" s="1"/>
  <c r="O100" i="2" s="1"/>
  <c r="O104" i="2" s="1"/>
  <c r="O108" i="2" s="1"/>
  <c r="W93" i="2"/>
  <c r="W97" i="2" s="1"/>
  <c r="W95" i="2" s="1"/>
  <c r="W100" i="2" s="1"/>
  <c r="W104" i="2" s="1"/>
  <c r="W108" i="2" s="1"/>
  <c r="M16" i="2"/>
  <c r="M93" i="2" s="1"/>
  <c r="M97" i="2" s="1"/>
  <c r="M95" i="2" s="1"/>
  <c r="M100" i="2" s="1"/>
  <c r="M104" i="2" s="1"/>
  <c r="M108" i="2" s="1"/>
  <c r="Y16" i="2"/>
  <c r="Y93" i="2" s="1"/>
  <c r="Y97" i="2" s="1"/>
  <c r="Y95" i="2" s="1"/>
  <c r="Y100" i="2" s="1"/>
  <c r="Y104" i="2" s="1"/>
  <c r="Y108" i="2" s="1"/>
  <c r="H16" i="2"/>
  <c r="H93" i="2" s="1"/>
  <c r="H97" i="2" s="1"/>
  <c r="H95" i="2" s="1"/>
  <c r="H100" i="2" s="1"/>
  <c r="H102" i="2" s="1"/>
  <c r="L16" i="2"/>
  <c r="L93" i="2" s="1"/>
  <c r="L97" i="2" s="1"/>
  <c r="L95" i="2" s="1"/>
  <c r="L100" i="2" s="1"/>
  <c r="L104" i="2" s="1"/>
  <c r="L108" i="2" s="1"/>
  <c r="AA84" i="2"/>
  <c r="AD84" i="2" s="1"/>
  <c r="AA48" i="2"/>
  <c r="AD48" i="2" s="1"/>
  <c r="AA42" i="2"/>
  <c r="AD42" i="2" s="1"/>
  <c r="K16" i="2"/>
  <c r="K93" i="2" s="1"/>
  <c r="K97" i="2" s="1"/>
  <c r="K95" i="2" s="1"/>
  <c r="K100" i="2" s="1"/>
  <c r="K104" i="2" s="1"/>
  <c r="K108" i="2" s="1"/>
  <c r="AB93" i="2"/>
  <c r="AB97" i="2" s="1"/>
  <c r="AB95" i="2" s="1"/>
  <c r="AB100" i="2" s="1"/>
  <c r="AB102" i="2" s="1"/>
  <c r="AB104" i="2" s="1"/>
  <c r="AB108" i="2" s="1"/>
  <c r="U16" i="2"/>
  <c r="U93" i="2" s="1"/>
  <c r="U97" i="2" s="1"/>
  <c r="U95" i="2" s="1"/>
  <c r="U100" i="2" s="1"/>
  <c r="U104" i="2" s="1"/>
  <c r="U108" i="2" s="1"/>
  <c r="X16" i="2"/>
  <c r="X93" i="2" s="1"/>
  <c r="X97" i="2" s="1"/>
  <c r="X95" i="2" s="1"/>
  <c r="X100" i="2" s="1"/>
  <c r="AA17" i="2"/>
  <c r="AD17" i="2" s="1"/>
  <c r="Q16" i="2"/>
  <c r="Q93" i="2" s="1"/>
  <c r="Q97" i="2" s="1"/>
  <c r="Q95" i="2" s="1"/>
  <c r="Q100" i="2" s="1"/>
  <c r="Q104" i="2" s="1"/>
  <c r="Q108" i="2" s="1"/>
  <c r="AA37" i="2"/>
  <c r="AD37" i="2" s="1"/>
  <c r="E16" i="2"/>
  <c r="J102" i="2" l="1"/>
  <c r="J104" i="2" s="1"/>
  <c r="G102" i="2"/>
  <c r="G104" i="2" s="1"/>
  <c r="I102" i="2"/>
  <c r="I104" i="2" s="1"/>
  <c r="F102" i="2"/>
  <c r="F104" i="2" s="1"/>
  <c r="P104" i="2"/>
  <c r="P108" i="2" s="1"/>
  <c r="X104" i="2"/>
  <c r="X108" i="2" s="1"/>
  <c r="H104" i="2"/>
  <c r="H108" i="2" s="1"/>
  <c r="N110" i="2"/>
  <c r="N106" i="2"/>
  <c r="V110" i="2"/>
  <c r="V106" i="2"/>
  <c r="Z106" i="2"/>
  <c r="Z110" i="2"/>
  <c r="O106" i="2"/>
  <c r="O110" i="2"/>
  <c r="AB110" i="2"/>
  <c r="E114" i="2" s="1"/>
  <c r="AB106" i="2"/>
  <c r="R106" i="2"/>
  <c r="R110" i="2"/>
  <c r="Q110" i="2"/>
  <c r="Q106" i="2"/>
  <c r="S110" i="2"/>
  <c r="S106" i="2"/>
  <c r="Y106" i="2"/>
  <c r="Y110" i="2"/>
  <c r="AA16" i="2"/>
  <c r="AD16" i="2" s="1"/>
  <c r="E93" i="2"/>
  <c r="W110" i="2"/>
  <c r="W106" i="2"/>
  <c r="T106" i="2"/>
  <c r="T110" i="2"/>
  <c r="K110" i="2"/>
  <c r="K106" i="2"/>
  <c r="M106" i="2"/>
  <c r="M110" i="2"/>
  <c r="U110" i="2"/>
  <c r="U106" i="2"/>
  <c r="L110" i="2"/>
  <c r="L106" i="2"/>
  <c r="F108" i="2" l="1"/>
  <c r="F110" i="2" s="1"/>
  <c r="F106" i="2"/>
  <c r="I108" i="2"/>
  <c r="I110" i="2" s="1"/>
  <c r="I106" i="2"/>
  <c r="G108" i="2"/>
  <c r="G110" i="2" s="1"/>
  <c r="G106" i="2"/>
  <c r="J108" i="2"/>
  <c r="J110" i="2" s="1"/>
  <c r="J106" i="2"/>
  <c r="X106" i="2"/>
  <c r="X110" i="2"/>
  <c r="P110" i="2"/>
  <c r="H106" i="2"/>
  <c r="P106" i="2"/>
  <c r="H110" i="2"/>
  <c r="AA93" i="2"/>
  <c r="AD93" i="2" s="1"/>
  <c r="E97" i="2"/>
  <c r="E95" i="2" l="1"/>
  <c r="AA97" i="2"/>
  <c r="E100" i="2" l="1"/>
  <c r="E102" i="2" s="1"/>
  <c r="AA95" i="2"/>
  <c r="AD95" i="2" s="1"/>
  <c r="AA102" i="2" l="1"/>
  <c r="AA100" i="2"/>
  <c r="E104" i="2" l="1"/>
  <c r="E108" i="2" s="1"/>
  <c r="AD100" i="2"/>
  <c r="AD102" i="2"/>
  <c r="E106" i="2" l="1"/>
  <c r="AA104" i="2"/>
  <c r="AD104" i="2" s="1"/>
  <c r="E110" i="2"/>
  <c r="AA110" i="2" s="1"/>
  <c r="E115" i="2" s="1"/>
  <c r="AA108" i="2"/>
  <c r="E119" i="2" l="1"/>
  <c r="E32" i="9"/>
  <c r="AA106" i="2"/>
  <c r="AD110" i="2"/>
  <c r="AD108" i="2"/>
  <c r="L51" i="9" l="1"/>
  <c r="L54" i="9" s="1"/>
  <c r="I51" i="9"/>
  <c r="I5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IT</author>
    <author>Erasmus, AA, Mev [audreyerasmus@sun.ac.za]</author>
    <author>Cronje, G, Mev &lt;gretha@sun.ac.za&gt;</author>
  </authors>
  <commentList>
    <comment ref="C9" authorId="0" shapeId="0" xr:uid="{00000000-0006-0000-0100-000001000000}">
      <text>
        <r>
          <rPr>
            <sz val="8"/>
            <color indexed="81"/>
            <rFont val="Tahoma"/>
            <family val="2"/>
          </rPr>
          <t xml:space="preserve">It is compulsory that you complete this cell
</t>
        </r>
      </text>
    </comment>
    <comment ref="C18" authorId="0" shapeId="0" xr:uid="{00000000-0006-0000-0100-000002000000}">
      <text>
        <r>
          <rPr>
            <sz val="8"/>
            <color indexed="81"/>
            <rFont val="Tahoma"/>
            <family val="2"/>
          </rPr>
          <t>Select at what post level, according to the HR of SU, the person is appointed.The minimum approved rate per hour will automatically show in the template. If you want to increase the amount you can put in a profit margin in column R-V.</t>
        </r>
      </text>
    </comment>
    <comment ref="C19" authorId="0" shapeId="0" xr:uid="{94A27A28-4509-4547-A3F1-79C7BBE5AFD1}">
      <text>
        <r>
          <rPr>
            <sz val="8"/>
            <color indexed="81"/>
            <rFont val="Tahoma"/>
            <family val="2"/>
          </rPr>
          <t>Select at what post level, according to the HR of SU, the person is appointed.The minimum approved rate per hour will automatically show in the template. If you want to increase the amount you can put in a profit margin in column R-V.</t>
        </r>
      </text>
    </comment>
    <comment ref="C20" authorId="0" shapeId="0" xr:uid="{1319999A-E750-47FE-AB33-D54EEF74F0BA}">
      <text>
        <r>
          <rPr>
            <sz val="8"/>
            <color indexed="81"/>
            <rFont val="Tahoma"/>
            <family val="2"/>
          </rPr>
          <t>Select at what post level, according to the HR of SU, the person is appointed.The minimum approved rate per hour will automatically show in the template. If you want to increase the amount you can put in a profit margin in column R-V.</t>
        </r>
      </text>
    </comment>
    <comment ref="C21" authorId="0" shapeId="0" xr:uid="{345F4C4A-0CBD-460C-AD54-4404C887CDD5}">
      <text>
        <r>
          <rPr>
            <sz val="8"/>
            <color indexed="81"/>
            <rFont val="Tahoma"/>
            <family val="2"/>
          </rPr>
          <t>Select at what post level, according to the HR of SU, the person is appointed.The minimum approved rate per hour will automatically show in the template. If you want to increase the amount you can put in a profit margin in column R-V.</t>
        </r>
      </text>
    </comment>
    <comment ref="C22" authorId="0" shapeId="0" xr:uid="{70059DD8-F3DE-4993-9221-22B9319C976E}">
      <text>
        <r>
          <rPr>
            <sz val="8"/>
            <color indexed="81"/>
            <rFont val="Tahoma"/>
            <family val="2"/>
          </rPr>
          <t>Select at what post level, according to the HR of SU, the person is appointed.The minimum approved rate per hour will automatically show in the template. If you want to increase the amount you can put in a profit margin in column R-V.</t>
        </r>
      </text>
    </comment>
    <comment ref="C23" authorId="0" shapeId="0" xr:uid="{38A2F1EE-FB4C-458E-B98D-89C9D6496032}">
      <text>
        <r>
          <rPr>
            <sz val="8"/>
            <color indexed="81"/>
            <rFont val="Tahoma"/>
            <family val="2"/>
          </rPr>
          <t>Select at what post level, according to the HR of SU, the person is appointed.The minimum approved rate per hour will automatically show in the template. If you want to increase the amount you can put in a profit margin in column R-V.</t>
        </r>
      </text>
    </comment>
    <comment ref="C24" authorId="0" shapeId="0" xr:uid="{3C8790E5-4DE3-45F3-9CC9-7A2D5A97B012}">
      <text>
        <r>
          <rPr>
            <sz val="8"/>
            <color indexed="81"/>
            <rFont val="Tahoma"/>
            <family val="2"/>
          </rPr>
          <t>Select at what post level, according to the HR of SU, the person is appointed.The minimum approved rate per hour will automatically show in the template. If you want to increase the amount you can put in a profit margin in column R-V.</t>
        </r>
      </text>
    </comment>
    <comment ref="C25" authorId="0" shapeId="0" xr:uid="{A2510BCF-FEED-497A-BD0B-33C2DB16A9F0}">
      <text>
        <r>
          <rPr>
            <sz val="8"/>
            <color indexed="81"/>
            <rFont val="Tahoma"/>
            <family val="2"/>
          </rPr>
          <t>Select at what post level, according to the HR of SU, the person is appointed.The minimum approved rate per hour will automatically show in the template. If you want to increase the amount you can put in a profit margin in column R-V.</t>
        </r>
      </text>
    </comment>
    <comment ref="C26" authorId="0" shapeId="0" xr:uid="{5C889FA0-86F4-4EFC-ADE8-A1D8C5E08995}">
      <text>
        <r>
          <rPr>
            <sz val="8"/>
            <color indexed="81"/>
            <rFont val="Tahoma"/>
            <family val="2"/>
          </rPr>
          <t>Select at what post level, according to the HR of SU, the person is appointed.The minimum approved rate per hour will automatically show in the template. If you want to increase the amount you can put in a profit margin in column R-V.</t>
        </r>
      </text>
    </comment>
    <comment ref="C27" authorId="0" shapeId="0" xr:uid="{CA28B761-3B9C-47D9-AA39-98AE07DEB1CB}">
      <text>
        <r>
          <rPr>
            <sz val="8"/>
            <color indexed="81"/>
            <rFont val="Tahoma"/>
            <family val="2"/>
          </rPr>
          <t>Select at what post level, according to the HR of SU, the person is appointed.The minimum approved rate per hour will automatically show in the template. If you want to increase the amount you can put in a profit margin in column R-V.</t>
        </r>
      </text>
    </comment>
    <comment ref="C28" authorId="0" shapeId="0" xr:uid="{924E094F-3913-4DDC-9967-2D19C9F4F966}">
      <text>
        <r>
          <rPr>
            <sz val="8"/>
            <color indexed="81"/>
            <rFont val="Tahoma"/>
            <family val="2"/>
          </rPr>
          <t>Select at what post level, according to the HR of SU, the person is appointed.The minimum approved rate per hour will automatically show in the template. If you want to increase the amount you can put in a profit margin in column R-V.</t>
        </r>
      </text>
    </comment>
    <comment ref="C29" authorId="0" shapeId="0" xr:uid="{85318416-867A-48CD-BB74-22D24F2F401C}">
      <text>
        <r>
          <rPr>
            <sz val="8"/>
            <color indexed="81"/>
            <rFont val="Tahoma"/>
            <family val="2"/>
          </rPr>
          <t>Select at what post level, according to the HR of SU, the person is appointed.The minimum approved rate per hour will automatically show in the template. If you want to increase the amount you can put in a profit margin in column R-V.</t>
        </r>
      </text>
    </comment>
    <comment ref="C30" authorId="0" shapeId="0" xr:uid="{65C1573A-9180-4693-983B-11B85F5D807E}">
      <text>
        <r>
          <rPr>
            <sz val="8"/>
            <color indexed="81"/>
            <rFont val="Tahoma"/>
            <family val="2"/>
          </rPr>
          <t>Select at what post level, according to the HR of SU, the person is appointed.The minimum approved rate per hour will automatically show in the template. If you want to increase the amount you can put in a profit margin in column R-V.</t>
        </r>
      </text>
    </comment>
    <comment ref="C31" authorId="0" shapeId="0" xr:uid="{C0A52B3C-EB8D-4D56-BE6C-A03995231431}">
      <text>
        <r>
          <rPr>
            <sz val="8"/>
            <color indexed="81"/>
            <rFont val="Tahoma"/>
            <family val="2"/>
          </rPr>
          <t>Select at what post level, according to the HR of SU, the person is appointed.The minimum approved rate per hour will automatically show in the template. If you want to increase the amount you can put in a profit margin in column R-V.</t>
        </r>
      </text>
    </comment>
    <comment ref="C32" authorId="1" shapeId="0" xr:uid="{917F0878-F609-4B4C-9D5B-D6AC29DE82AF}">
      <text>
        <r>
          <rPr>
            <sz val="9"/>
            <color indexed="81"/>
            <rFont val="Tahoma"/>
            <family val="2"/>
          </rPr>
          <t xml:space="preserve">Select at what post level, according to the HR of SU, the person is appointed.The minimum approved rate per hour will automatically show in the template. If you want to increase the amount you can put in a profit margin in column R-V.
</t>
        </r>
      </text>
    </comment>
    <comment ref="C33" authorId="0" shapeId="0" xr:uid="{00000000-0006-0000-0100-000004000000}">
      <text>
        <r>
          <rPr>
            <sz val="8"/>
            <color indexed="81"/>
            <rFont val="Tahoma"/>
            <family val="2"/>
          </rPr>
          <t>Select at what post level, according to the HR of SU, the person is appointed.The minimum approved rate per hour will automatically show in the template. If you want to increase the amount you can put in a profit margin in column R-V.</t>
        </r>
      </text>
    </comment>
    <comment ref="C34" authorId="0" shapeId="0" xr:uid="{00000000-0006-0000-0100-000005000000}">
      <text>
        <r>
          <rPr>
            <sz val="8"/>
            <color indexed="81"/>
            <rFont val="Tahoma"/>
            <family val="2"/>
          </rPr>
          <t>Select at what post level, according to the HR of SU, the person is appointed.The minimum approved rate per hour will automatically show in the template. If you want to increase the amount you can put in a profit margin in column R-V.</t>
        </r>
      </text>
    </comment>
    <comment ref="C35" authorId="0" shapeId="0" xr:uid="{00000000-0006-0000-0100-000006000000}">
      <text>
        <r>
          <rPr>
            <sz val="8"/>
            <color indexed="81"/>
            <rFont val="Tahoma"/>
            <family val="2"/>
          </rPr>
          <t>Select at what post level, according to the HR of SU, the person is appointed.The minimum approved rate per hour will automatically show in the template. If you want to increase the amount you can put in a profit margin in column R-V.</t>
        </r>
      </text>
    </comment>
    <comment ref="C36" authorId="0" shapeId="0" xr:uid="{00000000-0006-0000-0100-000007000000}">
      <text>
        <r>
          <rPr>
            <sz val="8"/>
            <color indexed="81"/>
            <rFont val="Tahoma"/>
            <family val="2"/>
          </rPr>
          <t>Select at what post level, according to the HR of SU, the person is appointed.The minimum approved rate per hour will automatically show in the template. If you want to increase the amount you can put in a profit margin in column R-V.</t>
        </r>
      </text>
    </comment>
    <comment ref="C96" authorId="2" shapeId="0" xr:uid="{00000000-0006-0000-0100-000008000000}">
      <text>
        <r>
          <rPr>
            <sz val="9"/>
            <color indexed="81"/>
            <rFont val="Tahoma"/>
            <family val="2"/>
          </rPr>
          <t>This is to recover the support cost that the faculty/department is funding. This cost was not included in the calculation of the ICRR.</t>
        </r>
      </text>
    </comment>
    <comment ref="C97" authorId="2" shapeId="0" xr:uid="{00000000-0006-0000-0100-000009000000}">
      <text>
        <r>
          <rPr>
            <sz val="9"/>
            <color indexed="81"/>
            <rFont val="Tahoma"/>
            <family val="2"/>
          </rPr>
          <t xml:space="preserve">According to the ICRR policy a Faculty may place an additional levy on research contracts that do not produce sufficient academic outputs.  </t>
        </r>
      </text>
    </comment>
    <comment ref="C102" authorId="2" shapeId="0" xr:uid="{00000000-0006-0000-0100-00000A000000}">
      <text>
        <r>
          <rPr>
            <sz val="9"/>
            <color indexed="81"/>
            <rFont val="Tahoma"/>
            <family val="2"/>
          </rPr>
          <t>The ICRR was approved by the Council on 1 Oct 2013. The University will recover 17% of the invoice amount (excl IP transfer fee and Bursaries) to recover the indirect cost (support cost) related to third stream income. If you want to calculate what the indirect cost amount will be of your direct cost you need to multiply the total cost with 20.5% (17/83). Kindly refer to the ICRR policy for more information.</t>
        </r>
      </text>
    </comment>
  </commentList>
</comments>
</file>

<file path=xl/sharedStrings.xml><?xml version="1.0" encoding="utf-8"?>
<sst xmlns="http://schemas.openxmlformats.org/spreadsheetml/2006/main" count="221" uniqueCount="208">
  <si>
    <t>3.10</t>
  </si>
  <si>
    <t>FACULTY:</t>
  </si>
  <si>
    <t>2. Equipment</t>
  </si>
  <si>
    <t>Computers &amp; hardware</t>
  </si>
  <si>
    <t>New equipment - project specific</t>
  </si>
  <si>
    <t>POST LEVEL</t>
  </si>
  <si>
    <t>US BRL</t>
  </si>
  <si>
    <t>MAX 25% above BRL</t>
  </si>
  <si>
    <t>1/8th</t>
  </si>
  <si>
    <t>2/8th</t>
  </si>
  <si>
    <t>3/8th</t>
  </si>
  <si>
    <t>4/8th</t>
  </si>
  <si>
    <t>5/8th</t>
  </si>
  <si>
    <t>6/8th</t>
  </si>
  <si>
    <t>7/8th</t>
  </si>
  <si>
    <t>Hours for year</t>
  </si>
  <si>
    <t>R/hour</t>
  </si>
  <si>
    <t>INSTRUCTIONS FOR THE USE OF THE TEMPLATE</t>
  </si>
  <si>
    <t>The items that you don't want to use, must not be deleted. Only fill in a 0 value.</t>
  </si>
  <si>
    <t>Post Level 14</t>
  </si>
  <si>
    <t>Post Level 13</t>
  </si>
  <si>
    <t>Post Level 12</t>
  </si>
  <si>
    <t>Post Level 11</t>
  </si>
  <si>
    <t>Post Level 10</t>
  </si>
  <si>
    <t>Post Level 9</t>
  </si>
  <si>
    <t>Post Level 8</t>
  </si>
  <si>
    <t>Post Level 7</t>
  </si>
  <si>
    <t>Post Level 6</t>
  </si>
  <si>
    <t>Post Level 5</t>
  </si>
  <si>
    <t xml:space="preserve">PATIENT 1            </t>
  </si>
  <si>
    <t>Study Period</t>
  </si>
  <si>
    <t>Study Visit</t>
  </si>
  <si>
    <t>Week</t>
  </si>
  <si>
    <t>Day</t>
  </si>
  <si>
    <t>1. Personnel  (e.g Investigator Fee, Study Nurse)</t>
  </si>
  <si>
    <t xml:space="preserve">DIRECT COST </t>
  </si>
  <si>
    <t>MRI</t>
  </si>
  <si>
    <t>Use of spesialised equipment :</t>
  </si>
  <si>
    <t>Patient transport fees</t>
  </si>
  <si>
    <t>Patient Inconvenience and Travel (Overnight Stays / Dosing Visits)</t>
  </si>
  <si>
    <t>Total for 1 Patient</t>
  </si>
  <si>
    <t>3. Running Cost (Feel free to add other cost that are not accountant for)</t>
  </si>
  <si>
    <t>TOTAL FULL COST FOR PROJECT</t>
  </si>
  <si>
    <t>Other</t>
  </si>
  <si>
    <t>Number of patients for study</t>
  </si>
  <si>
    <t xml:space="preserve"> Check</t>
  </si>
  <si>
    <t>FULL COST FOR 1 PATIENT</t>
  </si>
  <si>
    <t>Minimum tariff/hour that you may ask for this US employee (See BRL sheet):</t>
  </si>
  <si>
    <t>4. Travel cost</t>
  </si>
  <si>
    <t>5. Any other expenses directly related to the research project</t>
  </si>
  <si>
    <t>TOTAL COST (VAT EXCLUDED)</t>
  </si>
  <si>
    <t>SUBTOTAL A (TOTAL DIRECT COST Nr 1-5)</t>
  </si>
  <si>
    <t xml:space="preserve">The worksheet is for the details of testing 1 patient. </t>
  </si>
  <si>
    <t>Fill in the number of weeks and visits for testing 1 patient  in the green cells</t>
  </si>
  <si>
    <t xml:space="preserve">Only fill in values in the white cells. </t>
  </si>
  <si>
    <t xml:space="preserve"> The formulas are already in place to do the calculations for you.</t>
  </si>
  <si>
    <t>Patient Reimbursement, Expenses, Patient Travel - Per Visit</t>
  </si>
  <si>
    <t>DIFFERENCE</t>
  </si>
  <si>
    <t>TOTAL COST PER CLIENTS' BUDGET (VAT EXCLUDED)</t>
  </si>
  <si>
    <t>Additional cost</t>
  </si>
  <si>
    <t>TOTAL ADDITIONAL COST</t>
  </si>
  <si>
    <t xml:space="preserve">TOTAL  COST BEFORE  ICRR </t>
  </si>
  <si>
    <t>6. DEPARTMENTAL/FACULTY INDIRECT COST</t>
  </si>
  <si>
    <t>7. ICRR (Indirect Cost Recovery Rate)</t>
  </si>
  <si>
    <t>8. VAT</t>
  </si>
  <si>
    <t>Departmental  margin - ( support cost within department)</t>
  </si>
  <si>
    <t>It is very important that you don't delete any formulas especially not the ICRR or VAT formulas!</t>
  </si>
  <si>
    <t xml:space="preserve">Additional Faculty Levy - According to the ICRR policy a Faculty may place an additional levy on research contracts that do not produce sufficient academic outputs.  </t>
  </si>
  <si>
    <t>If a patient withdraws from the study early, fill in the withdraw cost in the pink cell</t>
  </si>
  <si>
    <t>At nr 3. you can add any running cost that will be specific to your study if it was not accounted for elsewhere, or you can adapt existing line item descriptions.</t>
  </si>
  <si>
    <t xml:space="preserve">Hospital Fee: If the hospital that you are doing the clinical trials at does give you an invoice for the use of their facility then you must account for it under line item 3. </t>
  </si>
  <si>
    <t>The Departmental  margin is to recover the support cost that the faculty/department is funding. This is determined by Departmental policy.This cost was not included in the calculation of the ICRR.</t>
  </si>
  <si>
    <t xml:space="preserve">Please make sure that any newly added items are also updated in the formulas in the worksheet. </t>
  </si>
  <si>
    <t>Academics</t>
  </si>
  <si>
    <t>Support Staff</t>
  </si>
  <si>
    <t>Additional Faculty Levy - (if  academic footprint is not sufficient)</t>
  </si>
  <si>
    <t>Ethical clearance</t>
  </si>
  <si>
    <r>
      <rPr>
        <b/>
        <sz val="12"/>
        <rFont val="Calibri"/>
        <family val="2"/>
        <scheme val="minor"/>
      </rPr>
      <t>US</t>
    </r>
    <r>
      <rPr>
        <sz val="12"/>
        <rFont val="Calibri"/>
        <family val="2"/>
        <scheme val="minor"/>
      </rPr>
      <t xml:space="preserve"> Professional personnel  and US research support personnel (eg. Researchers, assistants, study nurse, technician and consultants)</t>
    </r>
  </si>
  <si>
    <r>
      <rPr>
        <b/>
        <sz val="12"/>
        <rFont val="Calibri"/>
        <family val="2"/>
        <scheme val="minor"/>
      </rPr>
      <t>External personnel</t>
    </r>
    <r>
      <rPr>
        <sz val="12"/>
        <rFont val="Calibri"/>
        <family val="2"/>
        <scheme val="minor"/>
      </rPr>
      <t xml:space="preserve"> (eg consultants) that does not work at SU, but employed on the project</t>
    </r>
  </si>
  <si>
    <t>DEPARTMENT/UNIT:</t>
  </si>
  <si>
    <t>ADDITIONAL  COST: Not costed per patient (PLEASE COMPLETE IN COLUMN  - HIGHLIGHTED IN PINK)</t>
  </si>
  <si>
    <t>Post Level 19/18</t>
  </si>
  <si>
    <t>Post Level 15-17</t>
  </si>
  <si>
    <t>Indirect Cost recovery Rate</t>
  </si>
  <si>
    <r>
      <t>Start with the sheet marked : "</t>
    </r>
    <r>
      <rPr>
        <b/>
        <sz val="12"/>
        <color rgb="FFFF0000"/>
        <rFont val="Calibri"/>
        <family val="2"/>
        <scheme val="minor"/>
      </rPr>
      <t>Work with this sheet</t>
    </r>
    <r>
      <rPr>
        <sz val="12"/>
        <rFont val="Calibri"/>
        <family val="2"/>
        <scheme val="minor"/>
      </rPr>
      <t>".</t>
    </r>
  </si>
  <si>
    <r>
      <t>The</t>
    </r>
    <r>
      <rPr>
        <b/>
        <sz val="12"/>
        <rFont val="Calibri"/>
        <family val="2"/>
        <scheme val="minor"/>
      </rPr>
      <t xml:space="preserve"> total full cost</t>
    </r>
    <r>
      <rPr>
        <sz val="12"/>
        <rFont val="Calibri"/>
        <family val="2"/>
        <scheme val="minor"/>
      </rPr>
      <t xml:space="preserve"> for the project will be shown in cell </t>
    </r>
    <r>
      <rPr>
        <b/>
        <sz val="12"/>
        <rFont val="Calibri"/>
        <family val="2"/>
        <scheme val="minor"/>
      </rPr>
      <t>E97</t>
    </r>
    <r>
      <rPr>
        <sz val="12"/>
        <rFont val="Calibri"/>
        <family val="2"/>
        <scheme val="minor"/>
      </rPr>
      <t>.</t>
    </r>
  </si>
  <si>
    <r>
      <t xml:space="preserve">Fill in the </t>
    </r>
    <r>
      <rPr>
        <b/>
        <sz val="12"/>
        <rFont val="Calibri"/>
        <family val="2"/>
        <scheme val="minor"/>
      </rPr>
      <t>number of patients</t>
    </r>
    <r>
      <rPr>
        <sz val="12"/>
        <rFont val="Calibri"/>
        <family val="2"/>
        <scheme val="minor"/>
      </rPr>
      <t xml:space="preserve"> that will participate in the study in cell </t>
    </r>
    <r>
      <rPr>
        <b/>
        <sz val="12"/>
        <rFont val="Calibri"/>
        <family val="2"/>
        <scheme val="minor"/>
      </rPr>
      <t>E94</t>
    </r>
    <r>
      <rPr>
        <sz val="12"/>
        <rFont val="Calibri"/>
        <family val="2"/>
        <scheme val="minor"/>
      </rPr>
      <t xml:space="preserve">. </t>
    </r>
  </si>
  <si>
    <r>
      <t xml:space="preserve">The minimum cost of personnel must be at least the </t>
    </r>
    <r>
      <rPr>
        <sz val="12"/>
        <color rgb="FF00B050"/>
        <rFont val="Calibri"/>
        <family val="2"/>
        <scheme val="minor"/>
      </rPr>
      <t>BRL</t>
    </r>
    <r>
      <rPr>
        <sz val="12"/>
        <rFont val="Calibri"/>
        <family val="2"/>
        <scheme val="minor"/>
      </rPr>
      <t xml:space="preserve"> of the relevant year (an increase of 6% per annum is applied) .Refer to the 'R/Hour' column in the BRL sheet. There is no maximum. Once you have chosen the US personnel from the drop down menu the minimum amount that you may ask will be indicated in Red. You must type in the value in that you are going to use (i.e. equal or higher than the BRL rate).</t>
    </r>
  </si>
  <si>
    <t>FULL COST: CLINICAL TRIAL</t>
  </si>
  <si>
    <t>Post Level 4</t>
  </si>
  <si>
    <t>The ICRR was approved by the Council on 26 November 2018. The University will recover 20% of the invoice amount (excl IP transfer fee and Bursaries) to recover the indirect cost (support cost) related to third stream income. If you want to calculate what the indirect cost amount will be of your direct cost you need to multiply the total cost with 25% (20/80). Kindly refer to the ICRR policy for more information.</t>
  </si>
  <si>
    <t>Research Data Management</t>
  </si>
  <si>
    <t>Type</t>
  </si>
  <si>
    <t>Added 6%</t>
  </si>
  <si>
    <t>Junior Lecturer P9</t>
  </si>
  <si>
    <t>Lecturer P8</t>
  </si>
  <si>
    <t>Senior Lecturer P7</t>
  </si>
  <si>
    <t>Associate Professor P6</t>
  </si>
  <si>
    <t>Professor P5</t>
  </si>
  <si>
    <t>Distinguished Professor  P4</t>
  </si>
  <si>
    <t>Back to Introduction</t>
  </si>
  <si>
    <t>VOLKOSTE GOEDKEURING</t>
  </si>
  <si>
    <t>FULL COST APPROVAL</t>
  </si>
  <si>
    <t>KLIëNT NAAM/CLIENT NAME</t>
  </si>
  <si>
    <t xml:space="preserve">PROJEK NAAM/PROJECT NAME </t>
  </si>
  <si>
    <t>NAVORSER/RESEARCHER</t>
  </si>
  <si>
    <t>DATUM/DATE</t>
  </si>
  <si>
    <t>KONTRAK NO/CONTRACT NR</t>
  </si>
  <si>
    <t>KOSTEPUNT/COST CENTRE</t>
  </si>
  <si>
    <t>Please log a Jira to create a project . https://servicedesk.sun.ac.za/jira/plugins/servlet/theme/portal/35/create/733</t>
  </si>
  <si>
    <t>IKVK%/ICRR%</t>
  </si>
  <si>
    <t>ANDER/OTHER</t>
  </si>
  <si>
    <t>Befondser Beperking/Funder Limitation</t>
  </si>
  <si>
    <t>BTW/VAT</t>
  </si>
  <si>
    <t>NULKOERS /ZERO RATED</t>
  </si>
  <si>
    <t>REGSADVISEUR/LEGAL ADVISOR</t>
  </si>
  <si>
    <t>VOLKOSTE BEGROTING/FULL COST BUDGET</t>
  </si>
  <si>
    <t>KONTRAK BEDRAG/CONTRACT AMOUNT</t>
  </si>
  <si>
    <r>
      <rPr>
        <b/>
        <u/>
        <sz val="12"/>
        <color theme="1"/>
        <rFont val="Calibri"/>
        <family val="2"/>
        <scheme val="minor"/>
      </rPr>
      <t>NOTAS/NOTES</t>
    </r>
    <r>
      <rPr>
        <b/>
        <sz val="12"/>
        <color theme="1"/>
        <rFont val="Calibri"/>
        <family val="2"/>
        <scheme val="minor"/>
      </rPr>
      <t>:</t>
    </r>
  </si>
  <si>
    <t>Is Vat  Applicable</t>
  </si>
  <si>
    <t>Yes</t>
  </si>
  <si>
    <t>No</t>
  </si>
  <si>
    <t>Faculty levy</t>
  </si>
  <si>
    <t>Department levy</t>
  </si>
  <si>
    <t>IP levy</t>
  </si>
  <si>
    <t xml:space="preserve">Please note that the budget was tested based on the information provided, should there be any deviations in the contract then budget needs to be re-tested on full cost. </t>
  </si>
  <si>
    <t>NIPMO Wet van toepassing (IE oordrag)/NIPMO Law applicable (IP transfer)</t>
  </si>
  <si>
    <t>JA /YES</t>
  </si>
  <si>
    <t>NEE / NO</t>
  </si>
  <si>
    <t>Kontrak en begroting voldoen aan Volkoste/Contract and the budget Full Cost Compliant</t>
  </si>
  <si>
    <t xml:space="preserve">GOEDGEKEUR/APPROVED            </t>
  </si>
  <si>
    <t>Gegewe inligting beskikbaar, word goedkeuring hiermee verleen.</t>
  </si>
  <si>
    <t>Given the information available, approval is hereby granted.</t>
  </si>
  <si>
    <t>Kind Regards  |  Vriendelike groete</t>
  </si>
  <si>
    <t>Full Cost Accountant | Volkoste Rekenmeester</t>
  </si>
  <si>
    <t>Financial Planning and Asset Management  |  Finansiële Beplanning en Bate Bestuur</t>
  </si>
  <si>
    <t>Project Name</t>
  </si>
  <si>
    <t>Enter NAME</t>
  </si>
  <si>
    <t>Principal Investigator</t>
  </si>
  <si>
    <t>Enter PI name</t>
  </si>
  <si>
    <t>The Principal Investigator on the project.</t>
  </si>
  <si>
    <t>Contract number (S-number)</t>
  </si>
  <si>
    <t>Enter S-number</t>
  </si>
  <si>
    <t>Supplied by Contracts Office</t>
  </si>
  <si>
    <t>Funder/Client name</t>
  </si>
  <si>
    <t>Enter funder</t>
  </si>
  <si>
    <t>Enter institution / Company name</t>
  </si>
  <si>
    <t>Legal Advisor</t>
  </si>
  <si>
    <t>Select Legal Advisor</t>
  </si>
  <si>
    <t>Select from drop-down list</t>
  </si>
  <si>
    <t>Full Cost Accountant</t>
  </si>
  <si>
    <t>Select Accountant</t>
  </si>
  <si>
    <t>Year 1</t>
  </si>
  <si>
    <t xml:space="preserve">VAT calculations </t>
  </si>
  <si>
    <t>SA VAT</t>
  </si>
  <si>
    <t>Foreign</t>
  </si>
  <si>
    <t>From cover page</t>
  </si>
  <si>
    <t>VATForeign</t>
  </si>
  <si>
    <t>If foreign client, then VAT = 0%</t>
  </si>
  <si>
    <t>Yearly increase in tariff for staff cost</t>
  </si>
  <si>
    <t>StaffIncrPerc</t>
  </si>
  <si>
    <t>Equipment exempted from ICRR</t>
  </si>
  <si>
    <t>Indirect Costs</t>
  </si>
  <si>
    <t>Faculty dropdown menu</t>
  </si>
  <si>
    <t>AgriSciences</t>
  </si>
  <si>
    <t>Arts and Social Sciences</t>
  </si>
  <si>
    <t>Economic and Management Sciences</t>
  </si>
  <si>
    <t>Education</t>
  </si>
  <si>
    <t>Engineering</t>
  </si>
  <si>
    <t>Law</t>
  </si>
  <si>
    <t>Medicine and Health Sciences</t>
  </si>
  <si>
    <t>Military Science</t>
  </si>
  <si>
    <t>Science</t>
  </si>
  <si>
    <t>Theology</t>
  </si>
  <si>
    <t>Vice Rector: Learning and Teaching</t>
  </si>
  <si>
    <t>Vice Rector: Research, Innovation and Postgraduate Studies</t>
  </si>
  <si>
    <t>Vice Rector: Social Impact, Transformation and Personnel</t>
  </si>
  <si>
    <t>Currency dropdown</t>
  </si>
  <si>
    <t>USD</t>
  </si>
  <si>
    <t>Euro</t>
  </si>
  <si>
    <t>GBP</t>
  </si>
  <si>
    <t>CAD</t>
  </si>
  <si>
    <t>SEK</t>
  </si>
  <si>
    <t>Other - specify</t>
  </si>
  <si>
    <t>Legal Advisor dropdown menu</t>
  </si>
  <si>
    <t>Abdurahman Dhansay</t>
  </si>
  <si>
    <t>Ayakha Nyangeni</t>
  </si>
  <si>
    <t>Julie Nadler-Visser</t>
  </si>
  <si>
    <t>Naseema Sonday</t>
  </si>
  <si>
    <t>Ollof Esterhuizen</t>
  </si>
  <si>
    <t xml:space="preserve">Sandile Rens </t>
  </si>
  <si>
    <t>Accountant dropdown menu</t>
  </si>
  <si>
    <t>Audrey Erasmus</t>
  </si>
  <si>
    <t>Chantal Hugo</t>
  </si>
  <si>
    <t>Select Faculty</t>
  </si>
  <si>
    <t>Funder Type dropdown menu</t>
  </si>
  <si>
    <t>Local</t>
  </si>
  <si>
    <t>Select Funder Type</t>
  </si>
  <si>
    <t>% of Total Cost</t>
  </si>
  <si>
    <t>Funder Type</t>
  </si>
  <si>
    <t>CONTRACT AMONT</t>
  </si>
  <si>
    <t>FULL COST VS CONTRACT PRICE DEVIATION AMOUNT</t>
  </si>
  <si>
    <t>Foreign exchange rate</t>
  </si>
  <si>
    <t>Foreign exchange currency</t>
  </si>
  <si>
    <t>Maverick Wade</t>
  </si>
  <si>
    <t xml:space="preserve">                            Basic remuneration levels  (BRL) for 2026 as approved by the Human Resources</t>
  </si>
  <si>
    <t>The 2026 BRL tariff per hour as communicated by HR</t>
  </si>
  <si>
    <t>33% of Total Cost (Subtotal B)  (excluding IP transfer fee and bursaries - Subtotal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</si>
</sst>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0.00;[Red]\-&quot;R&quot;#,##0.00"/>
    <numFmt numFmtId="164" formatCode="_ * #,##0.00_ ;_ * \-#,##0.00_ ;_ * &quot;-&quot;??_ ;_ @_ "/>
    <numFmt numFmtId="165" formatCode="&quot;R&quot;\ #,##0.00"/>
    <numFmt numFmtId="166" formatCode="_ [$R-1C09]\ * #,##0.00_ ;_ [$R-1C09]\ * \-#,##0.00_ ;_ [$R-1C09]\ * &quot;-&quot;??_ ;_ @_ "/>
    <numFmt numFmtId="167" formatCode="[$-1C09]dd\ mmmm\ yyyy;@"/>
    <numFmt numFmtId="168" formatCode="0.0%"/>
    <numFmt numFmtId="169" formatCode="_ &quot;R&quot;\ * #,##0.00_ ;_ &quot;R&quot;\ * \-#,##0.00_ ;_ &quot;R&quot;\ * &quot;-&quot;??_ ;_ @_ "/>
    <numFmt numFmtId="170" formatCode="&quot;R&quot;\ #,##0.00;[Red]&quot;R&quot;\ \-#,##0.00"/>
    <numFmt numFmtId="171" formatCode="&quot;R&quot;#,##0.00"/>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sz val="8"/>
      <color indexed="81"/>
      <name val="Tahoma"/>
      <family val="2"/>
    </font>
    <font>
      <sz val="9"/>
      <color indexed="81"/>
      <name val="Tahoma"/>
      <family val="2"/>
    </font>
    <font>
      <sz val="11"/>
      <color theme="1"/>
      <name val="Arial"/>
      <family val="2"/>
    </font>
    <font>
      <sz val="10"/>
      <name val="Arial"/>
      <family val="2"/>
    </font>
    <font>
      <sz val="11"/>
      <color rgb="FF9C6500"/>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sz val="12"/>
      <color rgb="FFFF0000"/>
      <name val="Calibri"/>
      <family val="2"/>
      <scheme val="minor"/>
    </font>
    <font>
      <b/>
      <sz val="12"/>
      <color rgb="FFFF0000"/>
      <name val="Calibri"/>
      <family val="2"/>
      <scheme val="minor"/>
    </font>
    <font>
      <sz val="12"/>
      <color theme="5" tint="-0.249977111117893"/>
      <name val="Calibri"/>
      <family val="2"/>
      <scheme val="minor"/>
    </font>
    <font>
      <sz val="12"/>
      <color theme="1"/>
      <name val="Calibri"/>
      <family val="2"/>
      <scheme val="minor"/>
    </font>
    <font>
      <b/>
      <sz val="14"/>
      <name val="Calibri"/>
      <family val="2"/>
      <scheme val="minor"/>
    </font>
    <font>
      <b/>
      <sz val="16"/>
      <name val="Calibri"/>
      <family val="2"/>
      <scheme val="minor"/>
    </font>
    <font>
      <b/>
      <sz val="14"/>
      <color rgb="FFFF0000"/>
      <name val="Calibri"/>
      <family val="2"/>
      <scheme val="minor"/>
    </font>
    <font>
      <b/>
      <sz val="14"/>
      <color theme="1"/>
      <name val="Calibri"/>
      <family val="2"/>
      <scheme val="minor"/>
    </font>
    <font>
      <b/>
      <u/>
      <sz val="20"/>
      <name val="Calibri"/>
      <family val="2"/>
      <scheme val="minor"/>
    </font>
    <font>
      <sz val="12"/>
      <color rgb="FF00B050"/>
      <name val="Calibri"/>
      <family val="2"/>
      <scheme val="minor"/>
    </font>
    <font>
      <sz val="12"/>
      <color theme="5" tint="-0.499984740745262"/>
      <name val="Calibri"/>
      <family val="2"/>
      <scheme val="minor"/>
    </font>
    <font>
      <u/>
      <sz val="10"/>
      <color theme="10"/>
      <name val="Arial"/>
      <family val="2"/>
    </font>
    <font>
      <sz val="10"/>
      <color theme="1"/>
      <name val="Calibri"/>
      <family val="2"/>
      <scheme val="minor"/>
    </font>
    <font>
      <sz val="10"/>
      <color rgb="FFFF0000"/>
      <name val="Calibri"/>
      <family val="2"/>
      <scheme val="minor"/>
    </font>
    <font>
      <b/>
      <sz val="10"/>
      <color theme="1"/>
      <name val="Calibri"/>
      <family val="2"/>
      <scheme val="minor"/>
    </font>
    <font>
      <b/>
      <sz val="10"/>
      <color rgb="FFFF0000"/>
      <name val="Calibri"/>
      <family val="2"/>
      <scheme val="minor"/>
    </font>
    <font>
      <sz val="10"/>
      <name val="Arial"/>
      <family val="2"/>
    </font>
    <font>
      <b/>
      <sz val="16"/>
      <color theme="1"/>
      <name val="Calibri"/>
      <family val="2"/>
      <scheme val="minor"/>
    </font>
    <font>
      <b/>
      <sz val="12"/>
      <color theme="1"/>
      <name val="Calibri"/>
      <family val="2"/>
      <scheme val="minor"/>
    </font>
    <font>
      <b/>
      <i/>
      <sz val="12"/>
      <color theme="1"/>
      <name val="Calibri"/>
      <family val="2"/>
      <scheme val="minor"/>
    </font>
    <font>
      <i/>
      <sz val="12"/>
      <color theme="1"/>
      <name val="Calibri"/>
      <family val="2"/>
      <scheme val="minor"/>
    </font>
    <font>
      <b/>
      <sz val="12"/>
      <color theme="1"/>
      <name val="Aptos Narrow"/>
      <family val="2"/>
    </font>
    <font>
      <b/>
      <sz val="10"/>
      <color theme="1"/>
      <name val="Marlett"/>
      <charset val="2"/>
    </font>
    <font>
      <b/>
      <sz val="11"/>
      <name val="Calibri"/>
      <family val="2"/>
      <scheme val="minor"/>
    </font>
    <font>
      <b/>
      <sz val="12"/>
      <color theme="1"/>
      <name val="Calibri"/>
      <family val="2"/>
    </font>
    <font>
      <sz val="11"/>
      <name val="Calibri"/>
      <family val="2"/>
      <scheme val="minor"/>
    </font>
    <font>
      <b/>
      <sz val="10"/>
      <name val="Arial"/>
      <family val="2"/>
    </font>
    <font>
      <b/>
      <u/>
      <sz val="12"/>
      <color theme="1"/>
      <name val="Calibri"/>
      <family val="2"/>
      <scheme val="minor"/>
    </font>
    <font>
      <sz val="12"/>
      <color theme="1"/>
      <name val="Aptos Narrow"/>
      <family val="2"/>
    </font>
    <font>
      <sz val="11"/>
      <color theme="4" tint="-0.249977111117893"/>
      <name val="Calibri"/>
      <family val="2"/>
      <scheme val="minor"/>
    </font>
    <font>
      <b/>
      <sz val="12"/>
      <color theme="4" tint="-0.249977111117893"/>
      <name val="Calibri"/>
      <family val="2"/>
      <scheme val="minor"/>
    </font>
    <font>
      <b/>
      <sz val="11"/>
      <name val="Arial"/>
      <family val="2"/>
    </font>
    <font>
      <sz val="9"/>
      <color rgb="FFFF0000"/>
      <name val="Arial"/>
      <family val="2"/>
    </font>
    <font>
      <sz val="9"/>
      <color theme="3"/>
      <name val="Arial"/>
      <family val="2"/>
    </font>
    <font>
      <b/>
      <sz val="16"/>
      <color rgb="FF3F3F3F"/>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0"/>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00B0F0"/>
        <bgColor indexed="64"/>
      </patternFill>
    </fill>
    <fill>
      <patternFill patternType="solid">
        <fgColor theme="8" tint="0.79998168889431442"/>
        <bgColor indexed="64"/>
      </patternFill>
    </fill>
  </fills>
  <borders count="5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ck">
        <color indexed="64"/>
      </left>
      <right style="medium">
        <color indexed="64"/>
      </right>
      <top style="thick">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rgb="FF3F3F3F"/>
      </top>
      <bottom style="thin">
        <color rgb="FF3F3F3F"/>
      </bottom>
      <diagonal/>
    </border>
    <border>
      <left/>
      <right style="double">
        <color rgb="FF3F3F3F"/>
      </right>
      <top style="thin">
        <color indexed="64"/>
      </top>
      <bottom style="thin">
        <color indexed="64"/>
      </bottom>
      <diagonal/>
    </border>
    <border>
      <left style="medium">
        <color indexed="64"/>
      </left>
      <right style="medium">
        <color indexed="64"/>
      </right>
      <top style="medium">
        <color indexed="64"/>
      </top>
      <bottom style="thin">
        <color rgb="FF3F3F3F"/>
      </bottom>
      <diagonal/>
    </border>
    <border>
      <left style="medium">
        <color indexed="64"/>
      </left>
      <right style="medium">
        <color indexed="64"/>
      </right>
      <top style="thin">
        <color rgb="FF3F3F3F"/>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24">
    <xf numFmtId="0" fontId="0" fillId="0" borderId="0"/>
    <xf numFmtId="0" fontId="9" fillId="0" borderId="0"/>
    <xf numFmtId="164" fontId="9" fillId="0" borderId="0" applyFont="0" applyFill="0" applyBorder="0" applyAlignment="0" applyProtection="0"/>
    <xf numFmtId="0" fontId="12" fillId="0" borderId="0"/>
    <xf numFmtId="0" fontId="8" fillId="0" borderId="0"/>
    <xf numFmtId="0" fontId="7" fillId="0" borderId="0"/>
    <xf numFmtId="164" fontId="7" fillId="0" borderId="0" applyFont="0" applyFill="0" applyBorder="0" applyAlignment="0" applyProtection="0"/>
    <xf numFmtId="0" fontId="10" fillId="0" borderId="0"/>
    <xf numFmtId="0" fontId="17" fillId="6" borderId="0" applyNumberFormat="0" applyBorder="0" applyAlignment="0" applyProtection="0"/>
    <xf numFmtId="0" fontId="18" fillId="7" borderId="28" applyNumberFormat="0" applyAlignment="0" applyProtection="0"/>
    <xf numFmtId="0" fontId="19" fillId="8" borderId="29" applyNumberFormat="0" applyAlignment="0" applyProtection="0"/>
    <xf numFmtId="0" fontId="16" fillId="9" borderId="30" applyNumberFormat="0" applyFont="0" applyAlignment="0" applyProtection="0"/>
    <xf numFmtId="0" fontId="6" fillId="10" borderId="0" applyNumberFormat="0" applyBorder="0" applyAlignment="0" applyProtection="0"/>
    <xf numFmtId="164" fontId="5" fillId="0" borderId="0" applyFont="0" applyFill="0" applyBorder="0" applyAlignment="0" applyProtection="0"/>
    <xf numFmtId="164" fontId="4" fillId="0" borderId="0" applyFont="0" applyFill="0" applyBorder="0" applyAlignment="0" applyProtection="0"/>
    <xf numFmtId="0" fontId="34" fillId="0" borderId="0" applyNumberFormat="0" applyFill="0" applyBorder="0" applyAlignment="0" applyProtection="0"/>
    <xf numFmtId="0" fontId="3" fillId="0" borderId="0"/>
    <xf numFmtId="0" fontId="3" fillId="0" borderId="0"/>
    <xf numFmtId="164" fontId="3" fillId="0" borderId="0" applyFont="0" applyFill="0" applyBorder="0" applyAlignment="0" applyProtection="0"/>
    <xf numFmtId="9" fontId="39" fillId="0" borderId="0" applyFont="0" applyFill="0" applyBorder="0" applyAlignment="0" applyProtection="0"/>
    <xf numFmtId="0" fontId="2" fillId="0" borderId="0"/>
    <xf numFmtId="9" fontId="10" fillId="0" borderId="0" applyFont="0" applyFill="0" applyBorder="0" applyAlignment="0" applyProtection="0"/>
    <xf numFmtId="169" fontId="2" fillId="0" borderId="0" applyFont="0" applyFill="0" applyBorder="0" applyAlignment="0" applyProtection="0"/>
    <xf numFmtId="164" fontId="10" fillId="0" borderId="0" applyFont="0" applyFill="0" applyBorder="0" applyAlignment="0" applyProtection="0"/>
  </cellStyleXfs>
  <cellXfs count="337">
    <xf numFmtId="0" fontId="0" fillId="0" borderId="0" xfId="0"/>
    <xf numFmtId="0" fontId="15" fillId="0" borderId="0" xfId="5" applyFont="1"/>
    <xf numFmtId="0" fontId="22" fillId="0" borderId="0" xfId="0" applyFont="1" applyAlignment="1">
      <alignment vertical="center"/>
    </xf>
    <xf numFmtId="0" fontId="23" fillId="0" borderId="0" xfId="0" applyFont="1" applyAlignment="1">
      <alignment vertical="center"/>
    </xf>
    <xf numFmtId="0" fontId="22" fillId="0" borderId="0" xfId="0" applyFont="1" applyAlignment="1" applyProtection="1">
      <alignment vertical="center"/>
      <protection locked="0"/>
    </xf>
    <xf numFmtId="0" fontId="21" fillId="0" borderId="0" xfId="0" applyFont="1" applyAlignment="1">
      <alignment horizontal="center" vertical="center" wrapText="1"/>
    </xf>
    <xf numFmtId="165" fontId="21" fillId="0" borderId="0" xfId="0" applyNumberFormat="1" applyFont="1" applyAlignment="1">
      <alignment horizontal="center" vertical="center" wrapText="1"/>
    </xf>
    <xf numFmtId="0" fontId="21" fillId="0" borderId="24" xfId="0" applyFont="1" applyBorder="1" applyAlignment="1">
      <alignment vertical="center"/>
    </xf>
    <xf numFmtId="165" fontId="22" fillId="0" borderId="0" xfId="0" applyNumberFormat="1" applyFont="1" applyAlignment="1">
      <alignment horizontal="center" vertical="center" wrapText="1"/>
    </xf>
    <xf numFmtId="0" fontId="22" fillId="0" borderId="22" xfId="0" applyFont="1" applyBorder="1" applyAlignment="1">
      <alignment horizontal="center" vertical="center" wrapText="1"/>
    </xf>
    <xf numFmtId="165" fontId="22" fillId="0" borderId="22" xfId="0" applyNumberFormat="1" applyFont="1" applyBorder="1" applyAlignment="1">
      <alignment horizontal="center" vertical="center" wrapText="1"/>
    </xf>
    <xf numFmtId="0" fontId="22" fillId="0" borderId="13" xfId="0" applyFont="1" applyBorder="1" applyAlignment="1" applyProtection="1">
      <alignment vertical="center" wrapText="1"/>
      <protection locked="0"/>
    </xf>
    <xf numFmtId="0" fontId="23" fillId="0" borderId="0" xfId="0" applyFont="1" applyAlignment="1">
      <alignment vertical="center" wrapText="1"/>
    </xf>
    <xf numFmtId="0" fontId="22" fillId="0" borderId="0" xfId="0" applyFont="1" applyAlignment="1">
      <alignment vertical="center" wrapText="1"/>
    </xf>
    <xf numFmtId="165" fontId="23" fillId="0" borderId="0" xfId="0" applyNumberFormat="1" applyFont="1" applyAlignment="1">
      <alignment vertical="center"/>
    </xf>
    <xf numFmtId="0" fontId="21" fillId="0" borderId="24" xfId="0" applyFont="1" applyBorder="1" applyAlignment="1" applyProtection="1">
      <alignment vertical="center"/>
      <protection locked="0"/>
    </xf>
    <xf numFmtId="0" fontId="22" fillId="0" borderId="8" xfId="0" applyFont="1" applyBorder="1" applyAlignment="1" applyProtection="1">
      <alignment horizontal="left" vertical="center" wrapText="1"/>
      <protection locked="0"/>
    </xf>
    <xf numFmtId="0" fontId="23" fillId="0" borderId="8" xfId="0" applyFont="1" applyBorder="1" applyAlignment="1" applyProtection="1">
      <alignment horizontal="left" vertical="center" wrapText="1"/>
      <protection locked="0"/>
    </xf>
    <xf numFmtId="165" fontId="22" fillId="4" borderId="10" xfId="0" applyNumberFormat="1" applyFont="1" applyFill="1" applyBorder="1" applyAlignment="1">
      <alignment vertical="center"/>
    </xf>
    <xf numFmtId="0" fontId="22" fillId="0" borderId="8" xfId="0" applyFont="1" applyBorder="1" applyAlignment="1" applyProtection="1">
      <alignment vertical="center"/>
      <protection locked="0"/>
    </xf>
    <xf numFmtId="165" fontId="23" fillId="0" borderId="8" xfId="0" applyNumberFormat="1" applyFont="1" applyBorder="1" applyAlignment="1" applyProtection="1">
      <alignment horizontal="center" vertical="center"/>
      <protection locked="0"/>
    </xf>
    <xf numFmtId="165" fontId="22" fillId="0" borderId="10" xfId="0" applyNumberFormat="1" applyFont="1" applyBorder="1" applyAlignment="1" applyProtection="1">
      <alignment vertical="center"/>
      <protection locked="0"/>
    </xf>
    <xf numFmtId="165" fontId="23" fillId="0" borderId="0" xfId="0" applyNumberFormat="1" applyFont="1" applyAlignment="1" applyProtection="1">
      <alignment vertical="center"/>
      <protection locked="0"/>
    </xf>
    <xf numFmtId="165" fontId="22" fillId="4" borderId="8" xfId="0" applyNumberFormat="1" applyFont="1" applyFill="1" applyBorder="1" applyAlignment="1" applyProtection="1">
      <alignment vertical="center"/>
      <protection locked="0"/>
    </xf>
    <xf numFmtId="0" fontId="23" fillId="0" borderId="8" xfId="0" applyFont="1" applyBorder="1" applyAlignment="1" applyProtection="1">
      <alignment vertical="center"/>
      <protection locked="0"/>
    </xf>
    <xf numFmtId="0" fontId="22" fillId="0" borderId="7" xfId="0" applyFont="1" applyBorder="1" applyAlignment="1" applyProtection="1">
      <alignment vertical="center"/>
      <protection locked="0"/>
    </xf>
    <xf numFmtId="165" fontId="22" fillId="0" borderId="8" xfId="0" applyNumberFormat="1" applyFont="1" applyBorder="1" applyAlignment="1" applyProtection="1">
      <alignment vertical="center"/>
      <protection locked="0"/>
    </xf>
    <xf numFmtId="0" fontId="23" fillId="0" borderId="10" xfId="0" applyFont="1" applyBorder="1" applyAlignment="1" applyProtection="1">
      <alignment vertical="center"/>
      <protection locked="0"/>
    </xf>
    <xf numFmtId="0" fontId="23" fillId="0" borderId="0" xfId="0" applyFont="1" applyAlignment="1" applyProtection="1">
      <alignment vertical="center"/>
      <protection locked="0"/>
    </xf>
    <xf numFmtId="165" fontId="22" fillId="0" borderId="0" xfId="0" applyNumberFormat="1" applyFont="1" applyAlignment="1">
      <alignment vertical="center"/>
    </xf>
    <xf numFmtId="0" fontId="22" fillId="0" borderId="13" xfId="0" applyFont="1" applyBorder="1" applyAlignment="1">
      <alignment vertical="center"/>
    </xf>
    <xf numFmtId="0" fontId="22" fillId="0" borderId="5" xfId="0" applyFont="1" applyBorder="1" applyAlignment="1" applyProtection="1">
      <alignment vertical="center"/>
      <protection locked="0"/>
    </xf>
    <xf numFmtId="0" fontId="22" fillId="0" borderId="8" xfId="0" applyFont="1" applyBorder="1" applyAlignment="1" applyProtection="1">
      <alignment horizontal="left" vertical="center"/>
      <protection locked="0"/>
    </xf>
    <xf numFmtId="165" fontId="22" fillId="0" borderId="8" xfId="0" applyNumberFormat="1" applyFont="1" applyBorder="1" applyAlignment="1">
      <alignment vertical="center"/>
    </xf>
    <xf numFmtId="165" fontId="22" fillId="0" borderId="12" xfId="0" applyNumberFormat="1" applyFont="1" applyBorder="1" applyAlignment="1" applyProtection="1">
      <alignment vertical="center"/>
      <protection locked="0"/>
    </xf>
    <xf numFmtId="165" fontId="22" fillId="0" borderId="7" xfId="0" applyNumberFormat="1" applyFont="1" applyBorder="1" applyAlignment="1" applyProtection="1">
      <alignment vertical="center"/>
      <protection locked="0"/>
    </xf>
    <xf numFmtId="0" fontId="22" fillId="0" borderId="0" xfId="0" quotePrefix="1" applyFont="1" applyAlignment="1" applyProtection="1">
      <alignment horizontal="right" vertical="center"/>
      <protection locked="0"/>
    </xf>
    <xf numFmtId="2" fontId="22" fillId="0" borderId="0" xfId="0" applyNumberFormat="1" applyFont="1" applyAlignment="1" applyProtection="1">
      <alignment vertical="center"/>
      <protection locked="0"/>
    </xf>
    <xf numFmtId="165" fontId="22" fillId="0" borderId="0" xfId="0" applyNumberFormat="1" applyFont="1" applyAlignment="1" applyProtection="1">
      <alignment vertical="center"/>
      <protection locked="0"/>
    </xf>
    <xf numFmtId="165" fontId="22" fillId="0" borderId="13" xfId="0" applyNumberFormat="1" applyFont="1" applyBorder="1" applyAlignment="1" applyProtection="1">
      <alignment vertical="center"/>
      <protection locked="0"/>
    </xf>
    <xf numFmtId="0" fontId="22" fillId="0" borderId="0" xfId="0" applyFont="1" applyAlignment="1" applyProtection="1">
      <alignment vertical="center" wrapText="1"/>
      <protection locked="0"/>
    </xf>
    <xf numFmtId="0" fontId="22" fillId="0" borderId="8" xfId="0" applyFont="1" applyBorder="1" applyAlignment="1" applyProtection="1">
      <alignment horizontal="center" vertical="center" wrapText="1"/>
      <protection locked="0"/>
    </xf>
    <xf numFmtId="165" fontId="22" fillId="0" borderId="9" xfId="0" applyNumberFormat="1" applyFont="1" applyBorder="1" applyAlignment="1">
      <alignment vertical="center"/>
    </xf>
    <xf numFmtId="0" fontId="22" fillId="0" borderId="11" xfId="0" applyFont="1" applyBorder="1" applyAlignment="1" applyProtection="1">
      <alignment vertical="center"/>
      <protection locked="0"/>
    </xf>
    <xf numFmtId="165" fontId="22" fillId="0" borderId="13" xfId="0" applyNumberFormat="1" applyFont="1" applyBorder="1" applyAlignment="1">
      <alignment vertical="center"/>
    </xf>
    <xf numFmtId="0" fontId="21" fillId="2" borderId="24" xfId="0" applyFont="1" applyFill="1" applyBorder="1" applyAlignment="1">
      <alignment vertical="center"/>
    </xf>
    <xf numFmtId="0" fontId="21" fillId="2" borderId="0" xfId="0" applyFont="1" applyFill="1" applyAlignment="1" applyProtection="1">
      <alignment vertical="center"/>
      <protection locked="0"/>
    </xf>
    <xf numFmtId="165" fontId="21" fillId="2" borderId="1" xfId="0" applyNumberFormat="1" applyFont="1" applyFill="1" applyBorder="1" applyAlignment="1">
      <alignment vertical="center"/>
    </xf>
    <xf numFmtId="0" fontId="21" fillId="0" borderId="0" xfId="0" applyFont="1" applyAlignment="1">
      <alignment vertical="center"/>
    </xf>
    <xf numFmtId="0" fontId="22" fillId="0" borderId="13" xfId="0" applyFont="1" applyBorder="1" applyAlignment="1" applyProtection="1">
      <alignment vertical="center"/>
      <protection locked="0"/>
    </xf>
    <xf numFmtId="0" fontId="24" fillId="0" borderId="24" xfId="0" applyFont="1" applyBorder="1" applyAlignment="1" applyProtection="1">
      <alignment vertical="center"/>
      <protection locked="0"/>
    </xf>
    <xf numFmtId="0" fontId="22" fillId="0" borderId="24" xfId="0" applyFont="1" applyBorder="1" applyAlignment="1" applyProtection="1">
      <alignment vertical="center"/>
      <protection locked="0"/>
    </xf>
    <xf numFmtId="0" fontId="23" fillId="0" borderId="0" xfId="0" applyFont="1" applyAlignment="1" applyProtection="1">
      <alignment vertical="center" wrapText="1"/>
      <protection locked="0"/>
    </xf>
    <xf numFmtId="0" fontId="21" fillId="2" borderId="0" xfId="0" applyFont="1" applyFill="1" applyAlignment="1">
      <alignment vertical="center"/>
    </xf>
    <xf numFmtId="165" fontId="24" fillId="0" borderId="0" xfId="0" applyNumberFormat="1" applyFont="1" applyAlignment="1">
      <alignment vertical="center"/>
    </xf>
    <xf numFmtId="0" fontId="24" fillId="0" borderId="24" xfId="0" applyFont="1" applyBorder="1" applyAlignment="1">
      <alignment vertical="center"/>
    </xf>
    <xf numFmtId="0" fontId="24" fillId="0" borderId="0" xfId="0" applyFont="1" applyAlignment="1">
      <alignment vertical="center"/>
    </xf>
    <xf numFmtId="165" fontId="24" fillId="0" borderId="13" xfId="0" applyNumberFormat="1" applyFont="1" applyBorder="1" applyAlignment="1">
      <alignment vertical="center"/>
    </xf>
    <xf numFmtId="0" fontId="23" fillId="0" borderId="24" xfId="0" applyFont="1" applyBorder="1" applyAlignment="1">
      <alignment vertical="center"/>
    </xf>
    <xf numFmtId="9" fontId="22" fillId="0" borderId="5" xfId="0" applyNumberFormat="1" applyFont="1" applyBorder="1" applyAlignment="1">
      <alignment vertical="center"/>
    </xf>
    <xf numFmtId="0" fontId="21" fillId="3" borderId="25" xfId="0" applyFont="1" applyFill="1" applyBorder="1" applyAlignment="1">
      <alignment vertical="center"/>
    </xf>
    <xf numFmtId="0" fontId="21" fillId="3" borderId="26" xfId="0" applyFont="1" applyFill="1" applyBorder="1" applyAlignment="1">
      <alignment vertical="center"/>
    </xf>
    <xf numFmtId="0" fontId="22" fillId="0" borderId="8" xfId="0" applyFont="1" applyBorder="1" applyAlignment="1">
      <alignment vertical="center"/>
    </xf>
    <xf numFmtId="165" fontId="22" fillId="5" borderId="0" xfId="0" applyNumberFormat="1" applyFont="1" applyFill="1" applyAlignment="1">
      <alignment vertical="center"/>
    </xf>
    <xf numFmtId="165" fontId="21" fillId="0" borderId="0" xfId="0" applyNumberFormat="1" applyFont="1" applyAlignment="1">
      <alignment vertical="center"/>
    </xf>
    <xf numFmtId="0" fontId="22" fillId="0" borderId="8" xfId="0" applyFont="1" applyBorder="1" applyAlignment="1">
      <alignment horizontal="left"/>
    </xf>
    <xf numFmtId="0" fontId="22" fillId="0" borderId="12" xfId="0" applyFont="1" applyBorder="1" applyAlignment="1">
      <alignment wrapText="1"/>
    </xf>
    <xf numFmtId="0" fontId="22" fillId="0" borderId="0" xfId="0" applyFont="1" applyAlignment="1">
      <alignment horizontal="left" wrapText="1"/>
    </xf>
    <xf numFmtId="0" fontId="22" fillId="0" borderId="12" xfId="0" applyFont="1" applyBorder="1" applyAlignment="1">
      <alignment vertical="center" wrapText="1"/>
    </xf>
    <xf numFmtId="165" fontId="21" fillId="9" borderId="30" xfId="11" applyNumberFormat="1" applyFont="1" applyAlignment="1">
      <alignment horizontal="center" vertical="center"/>
    </xf>
    <xf numFmtId="165" fontId="21" fillId="9" borderId="30" xfId="11" applyNumberFormat="1" applyFont="1" applyAlignment="1">
      <alignment vertical="center"/>
    </xf>
    <xf numFmtId="0" fontId="21" fillId="9" borderId="30" xfId="11" applyFont="1" applyAlignment="1">
      <alignment horizontal="center" wrapText="1"/>
    </xf>
    <xf numFmtId="0" fontId="21" fillId="9" borderId="30" xfId="11" applyFont="1" applyAlignment="1">
      <alignment horizontal="center"/>
    </xf>
    <xf numFmtId="165" fontId="26" fillId="10" borderId="1" xfId="12" applyNumberFormat="1" applyFont="1" applyBorder="1" applyAlignment="1">
      <alignment vertical="center"/>
    </xf>
    <xf numFmtId="165" fontId="26" fillId="10" borderId="20" xfId="12" applyNumberFormat="1" applyFont="1" applyBorder="1" applyAlignment="1">
      <alignment vertical="center"/>
    </xf>
    <xf numFmtId="165" fontId="26" fillId="10" borderId="17" xfId="12" applyNumberFormat="1" applyFont="1" applyBorder="1" applyAlignment="1" applyProtection="1">
      <alignment vertical="center"/>
      <protection locked="0"/>
    </xf>
    <xf numFmtId="0" fontId="26" fillId="10" borderId="15" xfId="12" applyFont="1" applyBorder="1" applyAlignment="1">
      <alignment horizontal="center" vertical="center" wrapText="1"/>
    </xf>
    <xf numFmtId="0" fontId="26" fillId="10" borderId="17" xfId="12" applyFont="1" applyBorder="1" applyAlignment="1">
      <alignment horizontal="center" vertical="center"/>
    </xf>
    <xf numFmtId="0" fontId="26" fillId="10" borderId="17" xfId="12" applyFont="1" applyBorder="1" applyAlignment="1">
      <alignment horizontal="center" vertical="center" wrapText="1"/>
    </xf>
    <xf numFmtId="165" fontId="26" fillId="10" borderId="15" xfId="12" applyNumberFormat="1" applyFont="1" applyBorder="1" applyAlignment="1" applyProtection="1">
      <alignment vertical="center"/>
      <protection locked="0"/>
    </xf>
    <xf numFmtId="0" fontId="26" fillId="10" borderId="17" xfId="12" applyFont="1" applyBorder="1" applyAlignment="1">
      <alignment vertical="center"/>
    </xf>
    <xf numFmtId="165" fontId="26" fillId="10" borderId="7" xfId="12" applyNumberFormat="1" applyFont="1" applyBorder="1" applyAlignment="1" applyProtection="1">
      <alignment vertical="center"/>
      <protection locked="0"/>
    </xf>
    <xf numFmtId="165" fontId="26" fillId="10" borderId="8" xfId="12" applyNumberFormat="1" applyFont="1" applyBorder="1" applyAlignment="1">
      <alignment vertical="center"/>
    </xf>
    <xf numFmtId="165" fontId="26" fillId="10" borderId="4" xfId="12" applyNumberFormat="1" applyFont="1" applyBorder="1" applyAlignment="1">
      <alignment vertical="center"/>
    </xf>
    <xf numFmtId="165" fontId="26" fillId="10" borderId="20" xfId="12" applyNumberFormat="1" applyFont="1" applyBorder="1" applyAlignment="1" applyProtection="1">
      <alignment vertical="center"/>
      <protection locked="0"/>
    </xf>
    <xf numFmtId="165" fontId="26" fillId="10" borderId="23" xfId="12" applyNumberFormat="1" applyFont="1" applyBorder="1" applyAlignment="1">
      <alignment vertical="center"/>
    </xf>
    <xf numFmtId="165" fontId="26" fillId="10" borderId="17" xfId="12" applyNumberFormat="1" applyFont="1" applyBorder="1" applyAlignment="1">
      <alignment vertical="center"/>
    </xf>
    <xf numFmtId="165" fontId="26" fillId="10" borderId="27" xfId="12" applyNumberFormat="1" applyFont="1" applyBorder="1" applyAlignment="1">
      <alignment vertical="center"/>
    </xf>
    <xf numFmtId="165" fontId="21" fillId="8" borderId="29" xfId="10" applyNumberFormat="1" applyFont="1" applyAlignment="1">
      <alignment vertical="center"/>
    </xf>
    <xf numFmtId="165" fontId="21" fillId="8" borderId="29" xfId="10" applyNumberFormat="1" applyFont="1" applyAlignment="1">
      <alignment horizontal="center" vertical="center" wrapText="1"/>
    </xf>
    <xf numFmtId="0" fontId="21" fillId="8" borderId="29" xfId="10" applyFont="1" applyAlignment="1">
      <alignment vertical="center"/>
    </xf>
    <xf numFmtId="0" fontId="28" fillId="6" borderId="29" xfId="8" applyFont="1" applyBorder="1"/>
    <xf numFmtId="165" fontId="21" fillId="0" borderId="1" xfId="0" applyNumberFormat="1" applyFont="1" applyBorder="1" applyAlignment="1">
      <alignment horizontal="center" vertical="center" wrapText="1"/>
    </xf>
    <xf numFmtId="9" fontId="29" fillId="7" borderId="28" xfId="9" applyNumberFormat="1" applyFont="1" applyAlignment="1">
      <alignment horizontal="center" vertical="center" wrapText="1"/>
    </xf>
    <xf numFmtId="165" fontId="27" fillId="8" borderId="29" xfId="10" applyNumberFormat="1" applyFont="1" applyAlignment="1">
      <alignment horizontal="center" vertical="center" wrapText="1"/>
    </xf>
    <xf numFmtId="0" fontId="30" fillId="10" borderId="1" xfId="12" applyFont="1" applyBorder="1" applyAlignment="1">
      <alignment horizontal="center" vertical="center" wrapText="1"/>
    </xf>
    <xf numFmtId="0" fontId="21" fillId="11" borderId="2" xfId="0" applyFont="1" applyFill="1" applyBorder="1" applyAlignment="1">
      <alignment horizontal="left" vertical="center"/>
    </xf>
    <xf numFmtId="0" fontId="21" fillId="11" borderId="3" xfId="0" applyFont="1" applyFill="1" applyBorder="1" applyAlignment="1">
      <alignment horizontal="center" vertical="center" wrapText="1"/>
    </xf>
    <xf numFmtId="0" fontId="21" fillId="11" borderId="0" xfId="0" applyFont="1" applyFill="1" applyAlignment="1">
      <alignment horizontal="center" vertical="center" wrapText="1"/>
    </xf>
    <xf numFmtId="0" fontId="22" fillId="11" borderId="0" xfId="0" applyFont="1" applyFill="1"/>
    <xf numFmtId="0" fontId="22" fillId="11" borderId="14" xfId="0" applyFont="1" applyFill="1" applyBorder="1" applyAlignment="1">
      <alignment horizontal="center" vertical="center"/>
    </xf>
    <xf numFmtId="0" fontId="22" fillId="11" borderId="15" xfId="0" applyFont="1" applyFill="1" applyBorder="1"/>
    <xf numFmtId="0" fontId="22" fillId="11" borderId="16" xfId="0" applyFont="1" applyFill="1" applyBorder="1" applyAlignment="1">
      <alignment horizontal="center" vertical="center"/>
    </xf>
    <xf numFmtId="0" fontId="22" fillId="11" borderId="17" xfId="0" applyFont="1" applyFill="1" applyBorder="1"/>
    <xf numFmtId="0" fontId="22" fillId="11" borderId="0" xfId="0" applyFont="1" applyFill="1" applyAlignment="1">
      <alignment vertical="center"/>
    </xf>
    <xf numFmtId="0" fontId="22" fillId="11" borderId="17" xfId="0" applyFont="1" applyFill="1" applyBorder="1" applyAlignment="1">
      <alignment vertical="center"/>
    </xf>
    <xf numFmtId="0" fontId="22" fillId="11" borderId="17" xfId="0" applyFont="1" applyFill="1" applyBorder="1" applyAlignment="1">
      <alignment horizontal="left" vertical="center"/>
    </xf>
    <xf numFmtId="0" fontId="22" fillId="11" borderId="0" xfId="0" applyFont="1" applyFill="1" applyAlignment="1">
      <alignment horizontal="left" vertical="center"/>
    </xf>
    <xf numFmtId="0" fontId="22" fillId="11" borderId="17" xfId="0" applyFont="1" applyFill="1" applyBorder="1" applyAlignment="1">
      <alignment horizontal="left" vertical="top" wrapText="1"/>
    </xf>
    <xf numFmtId="0" fontId="22" fillId="11" borderId="0" xfId="0" applyFont="1" applyFill="1" applyAlignment="1">
      <alignment horizontal="left" vertical="center" wrapText="1"/>
    </xf>
    <xf numFmtId="0" fontId="22" fillId="11" borderId="17" xfId="0" applyFont="1" applyFill="1" applyBorder="1" applyAlignment="1">
      <alignment wrapText="1"/>
    </xf>
    <xf numFmtId="0" fontId="22" fillId="11" borderId="0" xfId="0" applyFont="1" applyFill="1" applyAlignment="1">
      <alignment wrapText="1"/>
    </xf>
    <xf numFmtId="0" fontId="22" fillId="11" borderId="0" xfId="0" applyFont="1" applyFill="1" applyAlignment="1">
      <alignment horizontal="left" vertical="top" wrapText="1"/>
    </xf>
    <xf numFmtId="0" fontId="22" fillId="11" borderId="0" xfId="0" applyFont="1" applyFill="1" applyAlignment="1">
      <alignment vertical="top"/>
    </xf>
    <xf numFmtId="0" fontId="22" fillId="11" borderId="17" xfId="0" applyFont="1" applyFill="1" applyBorder="1" applyAlignment="1">
      <alignment horizontal="left" wrapText="1"/>
    </xf>
    <xf numFmtId="0" fontId="22" fillId="11" borderId="0" xfId="0" applyFont="1" applyFill="1" applyAlignment="1">
      <alignment horizontal="left" wrapText="1"/>
    </xf>
    <xf numFmtId="0" fontId="22" fillId="11" borderId="16" xfId="0" applyFont="1" applyFill="1" applyBorder="1" applyAlignment="1">
      <alignment horizontal="center"/>
    </xf>
    <xf numFmtId="0" fontId="33" fillId="11" borderId="17" xfId="0" applyFont="1" applyFill="1" applyBorder="1" applyAlignment="1">
      <alignment horizontal="left" wrapText="1"/>
    </xf>
    <xf numFmtId="0" fontId="33" fillId="11" borderId="0" xfId="0" applyFont="1" applyFill="1" applyAlignment="1">
      <alignment horizontal="left" wrapText="1"/>
    </xf>
    <xf numFmtId="0" fontId="22" fillId="11" borderId="18" xfId="0" applyFont="1" applyFill="1" applyBorder="1" applyAlignment="1">
      <alignment horizontal="center"/>
    </xf>
    <xf numFmtId="0" fontId="21" fillId="11" borderId="0" xfId="0" applyFont="1" applyFill="1" applyAlignment="1">
      <alignment horizontal="left" wrapText="1"/>
    </xf>
    <xf numFmtId="0" fontId="22" fillId="11" borderId="0" xfId="0" applyFont="1" applyFill="1" applyAlignment="1">
      <alignment horizontal="center"/>
    </xf>
    <xf numFmtId="0" fontId="24" fillId="11" borderId="19" xfId="0" applyFont="1" applyFill="1" applyBorder="1" applyAlignment="1">
      <alignment horizontal="left" wrapText="1"/>
    </xf>
    <xf numFmtId="0" fontId="20" fillId="11" borderId="0" xfId="16" applyFont="1" applyFill="1"/>
    <xf numFmtId="0" fontId="20" fillId="12" borderId="0" xfId="16" applyFont="1" applyFill="1"/>
    <xf numFmtId="0" fontId="35" fillId="0" borderId="0" xfId="16" applyFont="1"/>
    <xf numFmtId="0" fontId="36" fillId="0" borderId="0" xfId="17" applyFont="1"/>
    <xf numFmtId="0" fontId="37" fillId="0" borderId="36" xfId="17" applyFont="1" applyBorder="1" applyAlignment="1">
      <alignment horizontal="center"/>
    </xf>
    <xf numFmtId="0" fontId="37" fillId="0" borderId="36" xfId="17" applyFont="1" applyBorder="1"/>
    <xf numFmtId="0" fontId="37" fillId="0" borderId="15" xfId="17" applyFont="1" applyBorder="1"/>
    <xf numFmtId="0" fontId="35" fillId="0" borderId="5" xfId="17" applyFont="1" applyBorder="1" applyAlignment="1">
      <alignment horizontal="center" vertical="center"/>
    </xf>
    <xf numFmtId="0" fontId="37" fillId="0" borderId="16" xfId="17" applyFont="1" applyBorder="1" applyAlignment="1">
      <alignment horizontal="center" vertical="center"/>
    </xf>
    <xf numFmtId="0" fontId="37" fillId="0" borderId="8" xfId="17" applyFont="1" applyBorder="1" applyAlignment="1">
      <alignment horizontal="center" vertical="center"/>
    </xf>
    <xf numFmtId="0" fontId="37" fillId="0" borderId="8" xfId="17" applyFont="1" applyBorder="1" applyAlignment="1">
      <alignment horizontal="center" vertical="center" wrapText="1"/>
    </xf>
    <xf numFmtId="0" fontId="37" fillId="13" borderId="8" xfId="17" applyFont="1" applyFill="1" applyBorder="1" applyAlignment="1">
      <alignment horizontal="center" vertical="center"/>
    </xf>
    <xf numFmtId="0" fontId="35" fillId="0" borderId="8" xfId="17" applyFont="1" applyBorder="1" applyAlignment="1">
      <alignment horizontal="center" vertical="center"/>
    </xf>
    <xf numFmtId="0" fontId="35" fillId="0" borderId="17" xfId="17" applyFont="1" applyBorder="1" applyAlignment="1">
      <alignment horizontal="center" vertical="center"/>
    </xf>
    <xf numFmtId="0" fontId="35" fillId="0" borderId="0" xfId="17" applyFont="1" applyAlignment="1">
      <alignment horizontal="center" vertical="center"/>
    </xf>
    <xf numFmtId="0" fontId="35" fillId="0" borderId="16" xfId="17" applyFont="1" applyBorder="1"/>
    <xf numFmtId="4" fontId="35" fillId="0" borderId="8" xfId="18" applyNumberFormat="1" applyFont="1" applyBorder="1"/>
    <xf numFmtId="3" fontId="3" fillId="11" borderId="8" xfId="16" applyNumberFormat="1" applyFill="1" applyBorder="1"/>
    <xf numFmtId="4" fontId="3" fillId="13" borderId="17" xfId="16" applyNumberFormat="1" applyFill="1" applyBorder="1"/>
    <xf numFmtId="4" fontId="3" fillId="0" borderId="7" xfId="16" applyNumberFormat="1" applyBorder="1"/>
    <xf numFmtId="4" fontId="3" fillId="0" borderId="17" xfId="16" applyNumberFormat="1" applyBorder="1"/>
    <xf numFmtId="0" fontId="35" fillId="0" borderId="0" xfId="17" applyFont="1"/>
    <xf numFmtId="0" fontId="35" fillId="11" borderId="16" xfId="16" applyFont="1" applyFill="1" applyBorder="1" applyAlignment="1">
      <alignment horizontal="left"/>
    </xf>
    <xf numFmtId="0" fontId="35" fillId="0" borderId="16" xfId="17" applyFont="1" applyBorder="1" applyAlignment="1">
      <alignment horizontal="left"/>
    </xf>
    <xf numFmtId="0" fontId="35" fillId="0" borderId="18" xfId="17" applyFont="1" applyBorder="1" applyAlignment="1">
      <alignment horizontal="left"/>
    </xf>
    <xf numFmtId="3" fontId="3" fillId="11" borderId="21" xfId="16" applyNumberFormat="1" applyFill="1" applyBorder="1"/>
    <xf numFmtId="4" fontId="3" fillId="13" borderId="19" xfId="16" applyNumberFormat="1" applyFill="1" applyBorder="1"/>
    <xf numFmtId="4" fontId="3" fillId="0" borderId="31" xfId="16" applyNumberFormat="1" applyBorder="1"/>
    <xf numFmtId="4" fontId="3" fillId="0" borderId="19" xfId="16" applyNumberFormat="1" applyBorder="1"/>
    <xf numFmtId="0" fontId="38" fillId="0" borderId="0" xfId="16" applyFont="1"/>
    <xf numFmtId="0" fontId="34" fillId="0" borderId="0" xfId="15"/>
    <xf numFmtId="0" fontId="26" fillId="11" borderId="0" xfId="20" applyFont="1" applyFill="1"/>
    <xf numFmtId="0" fontId="26" fillId="11" borderId="24" xfId="20" applyFont="1" applyFill="1" applyBorder="1"/>
    <xf numFmtId="0" fontId="26" fillId="11" borderId="13" xfId="20" applyFont="1" applyFill="1" applyBorder="1"/>
    <xf numFmtId="0" fontId="41" fillId="11" borderId="24" xfId="20" applyFont="1" applyFill="1" applyBorder="1"/>
    <xf numFmtId="0" fontId="42" fillId="11" borderId="24" xfId="20" applyFont="1" applyFill="1" applyBorder="1"/>
    <xf numFmtId="0" fontId="26" fillId="0" borderId="0" xfId="20" applyFont="1" applyAlignment="1">
      <alignment vertical="center"/>
    </xf>
    <xf numFmtId="0" fontId="26" fillId="0" borderId="0" xfId="20" applyFont="1"/>
    <xf numFmtId="0" fontId="41" fillId="11" borderId="0" xfId="20" applyFont="1" applyFill="1"/>
    <xf numFmtId="0" fontId="26" fillId="11" borderId="42" xfId="20" applyFont="1" applyFill="1" applyBorder="1"/>
    <xf numFmtId="1" fontId="43" fillId="11" borderId="5" xfId="20" applyNumberFormat="1" applyFont="1" applyFill="1" applyBorder="1" applyAlignment="1">
      <alignment vertical="center"/>
    </xf>
    <xf numFmtId="1" fontId="43" fillId="11" borderId="6" xfId="20" applyNumberFormat="1" applyFont="1" applyFill="1" applyBorder="1" applyAlignment="1">
      <alignment vertical="center" wrapText="1"/>
    </xf>
    <xf numFmtId="1" fontId="43" fillId="11" borderId="7" xfId="20" applyNumberFormat="1" applyFont="1" applyFill="1" applyBorder="1" applyAlignment="1">
      <alignment vertical="center" wrapText="1"/>
    </xf>
    <xf numFmtId="0" fontId="42" fillId="11" borderId="0" xfId="20" applyFont="1" applyFill="1"/>
    <xf numFmtId="1" fontId="43" fillId="11" borderId="0" xfId="20" applyNumberFormat="1" applyFont="1" applyFill="1" applyAlignment="1">
      <alignment vertical="center"/>
    </xf>
    <xf numFmtId="1" fontId="43" fillId="11" borderId="0" xfId="20" applyNumberFormat="1" applyFont="1" applyFill="1" applyAlignment="1">
      <alignment vertical="center" wrapText="1"/>
    </xf>
    <xf numFmtId="9" fontId="41" fillId="11" borderId="8" xfId="20" applyNumberFormat="1" applyFont="1" applyFill="1" applyBorder="1" applyAlignment="1">
      <alignment horizontal="left" vertical="center"/>
    </xf>
    <xf numFmtId="9" fontId="44" fillId="11" borderId="8" xfId="21" applyFont="1" applyFill="1" applyBorder="1" applyAlignment="1">
      <alignment vertical="center" wrapText="1"/>
    </xf>
    <xf numFmtId="9" fontId="41" fillId="11" borderId="8" xfId="20" applyNumberFormat="1" applyFont="1" applyFill="1" applyBorder="1" applyAlignment="1">
      <alignment vertical="center" wrapText="1"/>
    </xf>
    <xf numFmtId="9" fontId="41" fillId="11" borderId="8" xfId="21" applyFont="1" applyFill="1" applyBorder="1" applyAlignment="1">
      <alignment vertical="center"/>
    </xf>
    <xf numFmtId="9" fontId="41" fillId="0" borderId="0" xfId="20" applyNumberFormat="1" applyFont="1" applyAlignment="1">
      <alignment vertical="center"/>
    </xf>
    <xf numFmtId="0" fontId="41" fillId="11" borderId="0" xfId="20" applyFont="1" applyFill="1" applyAlignment="1">
      <alignment vertical="center"/>
    </xf>
    <xf numFmtId="9" fontId="44" fillId="11" borderId="0" xfId="21" applyFont="1" applyFill="1" applyBorder="1" applyAlignment="1">
      <alignment vertical="center" wrapText="1"/>
    </xf>
    <xf numFmtId="0" fontId="41" fillId="11" borderId="0" xfId="20" applyFont="1" applyFill="1" applyAlignment="1">
      <alignment vertical="center" wrapText="1"/>
    </xf>
    <xf numFmtId="9" fontId="41" fillId="11" borderId="0" xfId="21" applyFont="1" applyFill="1" applyBorder="1" applyAlignment="1">
      <alignment vertical="center"/>
    </xf>
    <xf numFmtId="0" fontId="41" fillId="0" borderId="0" xfId="20" applyFont="1" applyAlignment="1">
      <alignment vertical="center"/>
    </xf>
    <xf numFmtId="168" fontId="41" fillId="11" borderId="8" xfId="20" applyNumberFormat="1" applyFont="1" applyFill="1" applyBorder="1" applyAlignment="1">
      <alignment horizontal="left" vertical="center"/>
    </xf>
    <xf numFmtId="0" fontId="44" fillId="11" borderId="8" xfId="20" applyFont="1" applyFill="1" applyBorder="1" applyAlignment="1">
      <alignment vertical="center" wrapText="1"/>
    </xf>
    <xf numFmtId="9" fontId="20" fillId="11" borderId="8" xfId="20" applyNumberFormat="1" applyFont="1" applyFill="1" applyBorder="1" applyAlignment="1">
      <alignment vertical="center" wrapText="1"/>
    </xf>
    <xf numFmtId="0" fontId="44" fillId="11" borderId="0" xfId="20" applyFont="1" applyFill="1" applyAlignment="1">
      <alignment vertical="center" wrapText="1"/>
    </xf>
    <xf numFmtId="0" fontId="20" fillId="11" borderId="0" xfId="20" applyFont="1" applyFill="1" applyAlignment="1">
      <alignment vertical="center" wrapText="1"/>
    </xf>
    <xf numFmtId="0" fontId="26" fillId="11" borderId="0" xfId="20" applyFont="1" applyFill="1" applyAlignment="1">
      <alignment horizontal="center"/>
    </xf>
    <xf numFmtId="0" fontId="30" fillId="11" borderId="5" xfId="20" applyFont="1" applyFill="1" applyBorder="1" applyAlignment="1">
      <alignment vertical="top"/>
    </xf>
    <xf numFmtId="0" fontId="30" fillId="11" borderId="6" xfId="20" applyFont="1" applyFill="1" applyBorder="1" applyAlignment="1">
      <alignment vertical="top"/>
    </xf>
    <xf numFmtId="0" fontId="30" fillId="11" borderId="7" xfId="20" applyFont="1" applyFill="1" applyBorder="1" applyAlignment="1">
      <alignment vertical="top"/>
    </xf>
    <xf numFmtId="0" fontId="30" fillId="11" borderId="0" xfId="20" applyFont="1" applyFill="1" applyAlignment="1">
      <alignment vertical="top"/>
    </xf>
    <xf numFmtId="169" fontId="46" fillId="3" borderId="0" xfId="20" applyNumberFormat="1" applyFont="1" applyFill="1" applyAlignment="1">
      <alignment vertical="center"/>
    </xf>
    <xf numFmtId="165" fontId="48" fillId="0" borderId="0" xfId="20" applyNumberFormat="1" applyFont="1" applyAlignment="1">
      <alignment vertical="center"/>
    </xf>
    <xf numFmtId="0" fontId="49" fillId="0" borderId="0" xfId="20" applyFont="1"/>
    <xf numFmtId="169" fontId="41" fillId="11" borderId="0" xfId="22" applyFont="1" applyFill="1" applyBorder="1" applyAlignment="1">
      <alignment horizontal="center" vertical="center" wrapText="1"/>
    </xf>
    <xf numFmtId="166" fontId="41" fillId="11" borderId="0" xfId="22" applyNumberFormat="1" applyFont="1" applyFill="1" applyBorder="1" applyAlignment="1">
      <alignment vertical="center" wrapText="1"/>
    </xf>
    <xf numFmtId="0" fontId="41" fillId="11" borderId="24" xfId="20" applyFont="1" applyFill="1" applyBorder="1" applyAlignment="1">
      <alignment horizontal="left" vertical="center"/>
    </xf>
    <xf numFmtId="0" fontId="26" fillId="4" borderId="32" xfId="20" applyFont="1" applyFill="1" applyBorder="1" applyAlignment="1">
      <alignment horizontal="left" vertical="top" wrapText="1"/>
    </xf>
    <xf numFmtId="8" fontId="26" fillId="4" borderId="6" xfId="20" applyNumberFormat="1" applyFont="1" applyFill="1" applyBorder="1" applyAlignment="1">
      <alignment horizontal="left" vertical="top" wrapText="1"/>
    </xf>
    <xf numFmtId="8" fontId="26" fillId="4" borderId="44" xfId="20" applyNumberFormat="1" applyFont="1" applyFill="1" applyBorder="1" applyAlignment="1">
      <alignment horizontal="left" vertical="top" wrapText="1"/>
    </xf>
    <xf numFmtId="0" fontId="26" fillId="4" borderId="45" xfId="20" applyFont="1" applyFill="1" applyBorder="1" applyAlignment="1">
      <alignment horizontal="left" vertical="top" wrapText="1"/>
    </xf>
    <xf numFmtId="8" fontId="26" fillId="4" borderId="43" xfId="20" applyNumberFormat="1" applyFont="1" applyFill="1" applyBorder="1" applyAlignment="1">
      <alignment horizontal="left" vertical="top" wrapText="1"/>
    </xf>
    <xf numFmtId="8" fontId="26" fillId="4" borderId="46" xfId="20" applyNumberFormat="1" applyFont="1" applyFill="1" applyBorder="1" applyAlignment="1">
      <alignment horizontal="left" vertical="top" wrapText="1"/>
    </xf>
    <xf numFmtId="0" fontId="26" fillId="4" borderId="5" xfId="20" applyFont="1" applyFill="1" applyBorder="1" applyAlignment="1">
      <alignment horizontal="left" vertical="top" wrapText="1"/>
    </xf>
    <xf numFmtId="0" fontId="26" fillId="4" borderId="1" xfId="20" applyFont="1" applyFill="1" applyBorder="1" applyAlignment="1">
      <alignment horizontal="left" vertical="top" wrapText="1"/>
    </xf>
    <xf numFmtId="0" fontId="51" fillId="4" borderId="1" xfId="20" applyFont="1" applyFill="1" applyBorder="1" applyAlignment="1">
      <alignment horizontal="center" vertical="top" wrapText="1"/>
    </xf>
    <xf numFmtId="0" fontId="26" fillId="4" borderId="47" xfId="20" applyFont="1" applyFill="1" applyBorder="1" applyAlignment="1">
      <alignment horizontal="left" vertical="top" wrapText="1"/>
    </xf>
    <xf numFmtId="0" fontId="26" fillId="4" borderId="6" xfId="20" applyFont="1" applyFill="1" applyBorder="1" applyAlignment="1">
      <alignment horizontal="center" vertical="top" wrapText="1"/>
    </xf>
    <xf numFmtId="0" fontId="26" fillId="4" borderId="7" xfId="20" applyFont="1" applyFill="1" applyBorder="1" applyAlignment="1">
      <alignment horizontal="center" vertical="top" wrapText="1"/>
    </xf>
    <xf numFmtId="0" fontId="26" fillId="4" borderId="48" xfId="20" applyFont="1" applyFill="1" applyBorder="1" applyAlignment="1">
      <alignment horizontal="left" vertical="top" wrapText="1"/>
    </xf>
    <xf numFmtId="0" fontId="26" fillId="11" borderId="8" xfId="20" applyFont="1" applyFill="1" applyBorder="1" applyAlignment="1">
      <alignment wrapText="1"/>
    </xf>
    <xf numFmtId="0" fontId="26" fillId="11" borderId="5" xfId="20" applyFont="1" applyFill="1" applyBorder="1" applyAlignment="1">
      <alignment wrapText="1"/>
    </xf>
    <xf numFmtId="0" fontId="43" fillId="11" borderId="24" xfId="20" applyFont="1" applyFill="1" applyBorder="1"/>
    <xf numFmtId="0" fontId="26" fillId="11" borderId="0" xfId="20" applyFont="1" applyFill="1" applyAlignment="1">
      <alignment wrapText="1"/>
    </xf>
    <xf numFmtId="0" fontId="26" fillId="11" borderId="48" xfId="20" applyFont="1" applyFill="1" applyBorder="1"/>
    <xf numFmtId="0" fontId="26" fillId="11" borderId="42" xfId="20" applyFont="1" applyFill="1" applyBorder="1" applyAlignment="1">
      <alignment horizontal="center" wrapText="1"/>
    </xf>
    <xf numFmtId="0" fontId="26" fillId="11" borderId="42" xfId="20" applyFont="1" applyFill="1" applyBorder="1" applyAlignment="1">
      <alignment horizontal="center" vertical="center"/>
    </xf>
    <xf numFmtId="0" fontId="26" fillId="11" borderId="46" xfId="20" applyFont="1" applyFill="1" applyBorder="1"/>
    <xf numFmtId="0" fontId="45" fillId="11" borderId="0" xfId="20" applyFont="1" applyFill="1" applyAlignment="1">
      <alignment vertical="center"/>
    </xf>
    <xf numFmtId="0" fontId="24" fillId="11" borderId="24" xfId="20" applyFont="1" applyFill="1" applyBorder="1"/>
    <xf numFmtId="0" fontId="24" fillId="11" borderId="0" xfId="20" applyFont="1" applyFill="1"/>
    <xf numFmtId="0" fontId="26" fillId="11" borderId="0" xfId="20" applyFont="1" applyFill="1" applyAlignment="1">
      <alignment horizontal="center" wrapText="1"/>
    </xf>
    <xf numFmtId="0" fontId="52" fillId="11" borderId="24" xfId="20" applyFont="1" applyFill="1" applyBorder="1"/>
    <xf numFmtId="0" fontId="53" fillId="11" borderId="24" xfId="20" applyFont="1" applyFill="1" applyBorder="1"/>
    <xf numFmtId="0" fontId="52" fillId="11" borderId="25" xfId="20" applyFont="1" applyFill="1" applyBorder="1"/>
    <xf numFmtId="0" fontId="26" fillId="11" borderId="26" xfId="20" applyFont="1" applyFill="1" applyBorder="1"/>
    <xf numFmtId="0" fontId="26" fillId="11" borderId="41" xfId="20" applyFont="1" applyFill="1" applyBorder="1"/>
    <xf numFmtId="0" fontId="49" fillId="0" borderId="0" xfId="0" applyFont="1" applyAlignment="1">
      <alignment vertical="center"/>
    </xf>
    <xf numFmtId="0" fontId="54" fillId="15" borderId="0" xfId="0" applyFont="1" applyFill="1" applyAlignment="1" applyProtection="1">
      <alignment horizontal="center" vertical="center"/>
      <protection locked="0"/>
    </xf>
    <xf numFmtId="0" fontId="55" fillId="11" borderId="0" xfId="0" applyFont="1" applyFill="1"/>
    <xf numFmtId="0" fontId="56" fillId="11" borderId="0" xfId="0" applyFont="1" applyFill="1"/>
    <xf numFmtId="0" fontId="56" fillId="11" borderId="0" xfId="0" applyFont="1" applyFill="1" applyAlignment="1">
      <alignment vertical="center" wrapText="1"/>
    </xf>
    <xf numFmtId="0" fontId="35" fillId="0" borderId="0" xfId="5" applyFont="1"/>
    <xf numFmtId="0" fontId="54" fillId="16" borderId="0" xfId="0" applyFont="1" applyFill="1"/>
    <xf numFmtId="9" fontId="18" fillId="7" borderId="50" xfId="9" applyNumberFormat="1" applyBorder="1" applyAlignment="1">
      <alignment horizontal="center"/>
    </xf>
    <xf numFmtId="9" fontId="35" fillId="0" borderId="0" xfId="21" applyFont="1"/>
    <xf numFmtId="9" fontId="35" fillId="0" borderId="0" xfId="5" applyNumberFormat="1" applyFont="1"/>
    <xf numFmtId="0" fontId="57" fillId="7" borderId="52" xfId="9" applyFont="1" applyBorder="1"/>
    <xf numFmtId="0" fontId="18" fillId="7" borderId="50" xfId="9" applyBorder="1"/>
    <xf numFmtId="0" fontId="18" fillId="7" borderId="53" xfId="9" applyBorder="1"/>
    <xf numFmtId="0" fontId="35" fillId="4" borderId="54" xfId="5" applyFont="1" applyFill="1" applyBorder="1"/>
    <xf numFmtId="0" fontId="35" fillId="4" borderId="55" xfId="5" applyFont="1" applyFill="1" applyBorder="1"/>
    <xf numFmtId="0" fontId="35" fillId="4" borderId="56" xfId="5" applyFont="1" applyFill="1" applyBorder="1"/>
    <xf numFmtId="0" fontId="57" fillId="7" borderId="1" xfId="9" applyFont="1" applyBorder="1"/>
    <xf numFmtId="0" fontId="10" fillId="0" borderId="8" xfId="0" applyFont="1" applyBorder="1"/>
    <xf numFmtId="0" fontId="10" fillId="0" borderId="10" xfId="0" applyFont="1" applyBorder="1"/>
    <xf numFmtId="0" fontId="10" fillId="0" borderId="0" xfId="0" applyFont="1"/>
    <xf numFmtId="0" fontId="10" fillId="0" borderId="54" xfId="0" applyFont="1" applyBorder="1"/>
    <xf numFmtId="0" fontId="10" fillId="0" borderId="55" xfId="0" applyFont="1" applyBorder="1"/>
    <xf numFmtId="0" fontId="10" fillId="0" borderId="57" xfId="0" applyFont="1" applyBorder="1"/>
    <xf numFmtId="168" fontId="21" fillId="0" borderId="6" xfId="19" applyNumberFormat="1" applyFont="1" applyBorder="1" applyAlignment="1">
      <alignment vertical="center"/>
    </xf>
    <xf numFmtId="9" fontId="26" fillId="11" borderId="24" xfId="20" applyNumberFormat="1" applyFont="1" applyFill="1" applyBorder="1" applyAlignment="1">
      <alignment horizontal="left" vertical="top" wrapText="1"/>
    </xf>
    <xf numFmtId="0" fontId="26" fillId="11" borderId="0" xfId="20" applyFont="1" applyFill="1" applyAlignment="1">
      <alignment horizontal="left" vertical="top" wrapText="1"/>
    </xf>
    <xf numFmtId="0" fontId="51" fillId="11" borderId="43" xfId="20" applyFont="1" applyFill="1" applyBorder="1" applyAlignment="1">
      <alignment horizontal="left" vertical="top" wrapText="1"/>
    </xf>
    <xf numFmtId="0" fontId="26" fillId="11" borderId="43" xfId="20" applyFont="1" applyFill="1" applyBorder="1" applyAlignment="1">
      <alignment horizontal="left" vertical="top" wrapText="1"/>
    </xf>
    <xf numFmtId="0" fontId="26" fillId="11" borderId="6" xfId="20" applyFont="1" applyFill="1" applyBorder="1" applyAlignment="1">
      <alignment horizontal="left" vertical="top" wrapText="1"/>
    </xf>
    <xf numFmtId="0" fontId="26" fillId="11" borderId="13" xfId="20" applyFont="1" applyFill="1" applyBorder="1" applyAlignment="1">
      <alignment horizontal="left" vertical="top" wrapText="1"/>
    </xf>
    <xf numFmtId="0" fontId="26" fillId="11" borderId="5" xfId="20" applyFont="1" applyFill="1" applyBorder="1" applyAlignment="1">
      <alignment vertical="center"/>
    </xf>
    <xf numFmtId="0" fontId="26" fillId="11" borderId="6" xfId="20" applyFont="1" applyFill="1" applyBorder="1" applyAlignment="1">
      <alignment vertical="center" wrapText="1"/>
    </xf>
    <xf numFmtId="0" fontId="26" fillId="11" borderId="7" xfId="20" applyFont="1" applyFill="1" applyBorder="1" applyAlignment="1">
      <alignment vertical="center" wrapText="1"/>
    </xf>
    <xf numFmtId="0" fontId="26" fillId="11" borderId="0" xfId="20" applyFont="1" applyFill="1" applyAlignment="1">
      <alignment vertical="center"/>
    </xf>
    <xf numFmtId="0" fontId="26" fillId="11" borderId="0" xfId="20" applyFont="1" applyFill="1" applyAlignment="1">
      <alignment vertical="center" wrapText="1"/>
    </xf>
    <xf numFmtId="0" fontId="26" fillId="11" borderId="6" xfId="20" applyFont="1" applyFill="1" applyBorder="1" applyAlignment="1">
      <alignment vertical="center"/>
    </xf>
    <xf numFmtId="0" fontId="26" fillId="11" borderId="7" xfId="20" applyFont="1" applyFill="1" applyBorder="1" applyAlignment="1">
      <alignment vertical="center"/>
    </xf>
    <xf numFmtId="167" fontId="26" fillId="11" borderId="5" xfId="20" applyNumberFormat="1" applyFont="1" applyFill="1" applyBorder="1" applyAlignment="1">
      <alignment vertical="center"/>
    </xf>
    <xf numFmtId="167" fontId="26" fillId="11" borderId="6" xfId="20" applyNumberFormat="1" applyFont="1" applyFill="1" applyBorder="1" applyAlignment="1">
      <alignment vertical="center"/>
    </xf>
    <xf numFmtId="167" fontId="26" fillId="11" borderId="7" xfId="20" applyNumberFormat="1" applyFont="1" applyFill="1" applyBorder="1" applyAlignment="1">
      <alignment vertical="center"/>
    </xf>
    <xf numFmtId="167" fontId="26" fillId="11" borderId="0" xfId="20" applyNumberFormat="1" applyFont="1" applyFill="1" applyAlignment="1">
      <alignment vertical="center"/>
    </xf>
    <xf numFmtId="15" fontId="26" fillId="11" borderId="5" xfId="20" applyNumberFormat="1" applyFont="1" applyFill="1" applyBorder="1" applyAlignment="1">
      <alignment horizontal="left" vertical="center" wrapText="1"/>
    </xf>
    <xf numFmtId="170" fontId="47" fillId="11" borderId="0" xfId="22" applyNumberFormat="1" applyFont="1" applyFill="1" applyBorder="1" applyAlignment="1">
      <alignment horizontal="center"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22" fillId="0" borderId="8" xfId="0" applyFont="1" applyBorder="1" applyAlignment="1">
      <alignment horizontal="left" wrapText="1"/>
    </xf>
    <xf numFmtId="0" fontId="25" fillId="0" borderId="5" xfId="0" applyFont="1" applyBorder="1" applyAlignment="1" applyProtection="1">
      <alignment vertical="center" wrapText="1"/>
      <protection locked="0"/>
    </xf>
    <xf numFmtId="0" fontId="25" fillId="0" borderId="7" xfId="0" applyFont="1" applyBorder="1" applyAlignment="1" applyProtection="1">
      <alignment vertical="center" wrapText="1"/>
      <protection locked="0"/>
    </xf>
    <xf numFmtId="0" fontId="22" fillId="0" borderId="5" xfId="0" applyFont="1" applyBorder="1" applyAlignment="1" applyProtection="1">
      <alignment vertical="center" wrapText="1"/>
      <protection locked="0"/>
    </xf>
    <xf numFmtId="0" fontId="22" fillId="0" borderId="7" xfId="0" applyFont="1" applyBorder="1" applyAlignment="1" applyProtection="1">
      <alignment vertical="center" wrapText="1"/>
      <protection locked="0"/>
    </xf>
    <xf numFmtId="0" fontId="22" fillId="0" borderId="5" xfId="0" applyFont="1" applyBorder="1" applyAlignment="1">
      <alignment horizontal="left" wrapText="1"/>
    </xf>
    <xf numFmtId="0" fontId="22" fillId="0" borderId="7" xfId="0" applyFont="1" applyBorder="1" applyAlignment="1">
      <alignment horizontal="left" wrapText="1"/>
    </xf>
    <xf numFmtId="0" fontId="22" fillId="0" borderId="8" xfId="0" applyFont="1" applyBorder="1" applyAlignment="1">
      <alignment horizontal="left" vertical="top" wrapText="1"/>
    </xf>
    <xf numFmtId="0" fontId="26" fillId="10" borderId="5" xfId="12" applyFont="1" applyBorder="1" applyAlignment="1">
      <alignment horizontal="center" wrapText="1"/>
    </xf>
    <xf numFmtId="0" fontId="26" fillId="10" borderId="7" xfId="12" applyFont="1" applyBorder="1" applyAlignment="1">
      <alignment horizontal="center" wrapText="1"/>
    </xf>
    <xf numFmtId="0" fontId="22" fillId="0" borderId="6" xfId="0" applyFont="1" applyBorder="1" applyAlignment="1" applyProtection="1">
      <alignment vertical="center" wrapText="1"/>
      <protection locked="0"/>
    </xf>
    <xf numFmtId="0" fontId="22" fillId="0" borderId="5" xfId="0" applyFont="1" applyBorder="1" applyAlignment="1">
      <alignment horizontal="left" vertical="top" wrapText="1"/>
    </xf>
    <xf numFmtId="0" fontId="22" fillId="0" borderId="7" xfId="0" applyFont="1" applyBorder="1" applyAlignment="1">
      <alignment horizontal="left" vertical="top" wrapText="1"/>
    </xf>
    <xf numFmtId="0" fontId="22" fillId="0" borderId="32" xfId="0" applyFont="1" applyBorder="1" applyAlignment="1">
      <alignment horizontal="center" wrapText="1"/>
    </xf>
    <xf numFmtId="0" fontId="22" fillId="0" borderId="7" xfId="0" applyFont="1" applyBorder="1" applyAlignment="1">
      <alignment horizontal="center" wrapText="1"/>
    </xf>
    <xf numFmtId="0" fontId="22" fillId="0" borderId="16" xfId="0" applyFont="1" applyBorder="1" applyAlignment="1">
      <alignment horizontal="left" vertical="top" wrapText="1"/>
    </xf>
    <xf numFmtId="0" fontId="22" fillId="0" borderId="16" xfId="0" applyFont="1" applyBorder="1" applyAlignment="1">
      <alignment horizontal="left" wrapText="1"/>
    </xf>
    <xf numFmtId="0" fontId="22" fillId="0" borderId="32" xfId="0" applyFont="1" applyBorder="1" applyAlignment="1">
      <alignment horizontal="center" vertical="top" wrapText="1"/>
    </xf>
    <xf numFmtId="0" fontId="22" fillId="0" borderId="7" xfId="0" applyFont="1" applyBorder="1" applyAlignment="1">
      <alignment horizontal="center" vertical="top" wrapText="1"/>
    </xf>
    <xf numFmtId="0" fontId="31" fillId="0" borderId="0" xfId="0" applyFont="1" applyAlignment="1">
      <alignment horizontal="center" vertical="center" wrapText="1"/>
    </xf>
    <xf numFmtId="165" fontId="31" fillId="0" borderId="0" xfId="0" applyNumberFormat="1" applyFont="1" applyAlignment="1">
      <alignment horizontal="center" vertical="center" wrapText="1"/>
    </xf>
    <xf numFmtId="0" fontId="21" fillId="0" borderId="24" xfId="0" applyFont="1" applyBorder="1" applyAlignment="1">
      <alignment vertical="center" wrapText="1"/>
    </xf>
    <xf numFmtId="0" fontId="22" fillId="0" borderId="0" xfId="0" applyFont="1" applyAlignment="1">
      <alignment vertical="center" wrapText="1"/>
    </xf>
    <xf numFmtId="0" fontId="28" fillId="0" borderId="8" xfId="0" applyFont="1" applyBorder="1" applyAlignment="1">
      <alignment horizontal="left" vertical="center"/>
    </xf>
    <xf numFmtId="0" fontId="28" fillId="0" borderId="5" xfId="0" applyFont="1" applyBorder="1" applyAlignment="1">
      <alignment horizontal="left" vertical="center"/>
    </xf>
    <xf numFmtId="0" fontId="28" fillId="0" borderId="51" xfId="0" applyFont="1" applyBorder="1" applyAlignment="1">
      <alignment horizontal="left" vertical="center"/>
    </xf>
    <xf numFmtId="0" fontId="22" fillId="0" borderId="8" xfId="0" applyFont="1" applyBorder="1" applyAlignment="1">
      <alignment horizontal="center" vertical="top" wrapText="1"/>
    </xf>
    <xf numFmtId="0" fontId="40" fillId="14" borderId="2" xfId="20" applyFont="1" applyFill="1" applyBorder="1" applyAlignment="1">
      <alignment horizontal="center" vertical="center" wrapText="1"/>
    </xf>
    <xf numFmtId="0" fontId="40" fillId="14" borderId="3" xfId="20" applyFont="1" applyFill="1" applyBorder="1" applyAlignment="1">
      <alignment horizontal="center" vertical="center" wrapText="1"/>
    </xf>
    <xf numFmtId="0" fontId="40" fillId="14" borderId="40" xfId="20" applyFont="1" applyFill="1" applyBorder="1" applyAlignment="1">
      <alignment horizontal="center" vertical="center" wrapText="1"/>
    </xf>
    <xf numFmtId="0" fontId="40" fillId="14" borderId="25" xfId="20" applyFont="1" applyFill="1" applyBorder="1" applyAlignment="1">
      <alignment horizontal="center" vertical="center" wrapText="1"/>
    </xf>
    <xf numFmtId="0" fontId="40" fillId="14" borderId="26" xfId="20" applyFont="1" applyFill="1" applyBorder="1" applyAlignment="1">
      <alignment horizontal="center" vertical="center" wrapText="1"/>
    </xf>
    <xf numFmtId="0" fontId="40" fillId="14" borderId="41" xfId="20" applyFont="1" applyFill="1" applyBorder="1" applyAlignment="1">
      <alignment horizontal="center" vertical="center" wrapText="1"/>
    </xf>
    <xf numFmtId="0" fontId="41" fillId="11" borderId="0" xfId="20" applyFont="1" applyFill="1" applyAlignment="1">
      <alignment horizontal="center" vertical="center"/>
    </xf>
    <xf numFmtId="0" fontId="45" fillId="11" borderId="0" xfId="20" applyFont="1" applyFill="1" applyAlignment="1">
      <alignment horizontal="center" vertical="center"/>
    </xf>
    <xf numFmtId="9" fontId="42" fillId="4" borderId="32" xfId="20" applyNumberFormat="1" applyFont="1" applyFill="1" applyBorder="1" applyAlignment="1">
      <alignment horizontal="left" vertical="top" wrapText="1"/>
    </xf>
    <xf numFmtId="0" fontId="42" fillId="4" borderId="6" xfId="20" applyFont="1" applyFill="1" applyBorder="1" applyAlignment="1">
      <alignment horizontal="left" vertical="top" wrapText="1"/>
    </xf>
    <xf numFmtId="0" fontId="42" fillId="4" borderId="44" xfId="20" applyFont="1" applyFill="1" applyBorder="1" applyAlignment="1">
      <alignment horizontal="left" vertical="top" wrapText="1"/>
    </xf>
    <xf numFmtId="170" fontId="47" fillId="11" borderId="5" xfId="22" applyNumberFormat="1" applyFont="1" applyFill="1" applyBorder="1" applyAlignment="1">
      <alignment horizontal="center" vertical="center" wrapText="1"/>
    </xf>
    <xf numFmtId="170" fontId="47" fillId="11" borderId="6" xfId="22" applyNumberFormat="1" applyFont="1" applyFill="1" applyBorder="1" applyAlignment="1">
      <alignment horizontal="center" vertical="center" wrapText="1"/>
    </xf>
    <xf numFmtId="170" fontId="47" fillId="11" borderId="7" xfId="22" applyNumberFormat="1" applyFont="1" applyFill="1" applyBorder="1" applyAlignment="1">
      <alignment horizontal="center" vertical="center" wrapText="1"/>
    </xf>
    <xf numFmtId="171" fontId="26" fillId="4" borderId="42" xfId="23" applyNumberFormat="1" applyFont="1" applyFill="1" applyBorder="1" applyAlignment="1">
      <alignment horizontal="left" vertical="top" wrapText="1"/>
    </xf>
    <xf numFmtId="171" fontId="26" fillId="4" borderId="49" xfId="23" applyNumberFormat="1" applyFont="1" applyFill="1" applyBorder="1" applyAlignment="1">
      <alignment horizontal="left" vertical="top" wrapText="1"/>
    </xf>
    <xf numFmtId="171" fontId="26" fillId="4" borderId="6" xfId="23" applyNumberFormat="1" applyFont="1" applyFill="1" applyBorder="1" applyAlignment="1">
      <alignment horizontal="left" vertical="top" wrapText="1"/>
    </xf>
    <xf numFmtId="171" fontId="26" fillId="4" borderId="44" xfId="23" applyNumberFormat="1" applyFont="1" applyFill="1" applyBorder="1" applyAlignment="1">
      <alignment horizontal="left" vertical="top" wrapText="1"/>
    </xf>
    <xf numFmtId="0" fontId="37" fillId="0" borderId="33" xfId="17" applyFont="1" applyBorder="1" applyAlignment="1">
      <alignment horizontal="center"/>
    </xf>
    <xf numFmtId="0" fontId="37" fillId="0" borderId="34" xfId="17" applyFont="1" applyBorder="1" applyAlignment="1">
      <alignment horizontal="center"/>
    </xf>
    <xf numFmtId="0" fontId="37" fillId="0" borderId="35" xfId="17" applyFont="1" applyBorder="1" applyAlignment="1">
      <alignment horizontal="center"/>
    </xf>
    <xf numFmtId="0" fontId="20" fillId="0" borderId="37" xfId="17" applyFont="1" applyBorder="1" applyAlignment="1">
      <alignment horizontal="center" vertical="center" textRotation="90"/>
    </xf>
    <xf numFmtId="0" fontId="20" fillId="0" borderId="38" xfId="17" applyFont="1" applyBorder="1" applyAlignment="1">
      <alignment horizontal="center" vertical="center" textRotation="90"/>
    </xf>
    <xf numFmtId="0" fontId="20" fillId="0" borderId="39" xfId="17" applyFont="1" applyBorder="1" applyAlignment="1">
      <alignment horizontal="center" vertical="center" textRotation="90"/>
    </xf>
    <xf numFmtId="0" fontId="20" fillId="5" borderId="37" xfId="17" applyFont="1" applyFill="1" applyBorder="1" applyAlignment="1">
      <alignment horizontal="center" vertical="center" textRotation="90"/>
    </xf>
    <xf numFmtId="0" fontId="20" fillId="5" borderId="38" xfId="17" applyFont="1" applyFill="1" applyBorder="1" applyAlignment="1">
      <alignment horizontal="center" vertical="center" textRotation="90"/>
    </xf>
    <xf numFmtId="0" fontId="20" fillId="5" borderId="39" xfId="17" applyFont="1" applyFill="1" applyBorder="1" applyAlignment="1">
      <alignment horizontal="center" vertical="center" textRotation="90"/>
    </xf>
    <xf numFmtId="0" fontId="35" fillId="0" borderId="0" xfId="5" applyFont="1" applyAlignment="1">
      <alignment horizontal="center" vertical="center"/>
    </xf>
    <xf numFmtId="4" fontId="1" fillId="11" borderId="8" xfId="14" applyNumberFormat="1" applyFont="1" applyFill="1" applyBorder="1"/>
    <xf numFmtId="4" fontId="1" fillId="0" borderId="8" xfId="14" applyNumberFormat="1" applyFont="1" applyFill="1" applyBorder="1"/>
    <xf numFmtId="166" fontId="1" fillId="11" borderId="5" xfId="14" applyNumberFormat="1" applyFont="1" applyFill="1" applyBorder="1"/>
    <xf numFmtId="166" fontId="1" fillId="11" borderId="16" xfId="14" applyNumberFormat="1" applyFont="1" applyFill="1" applyBorder="1"/>
    <xf numFmtId="3" fontId="1" fillId="11" borderId="8" xfId="14" applyNumberFormat="1" applyFont="1" applyFill="1" applyBorder="1"/>
    <xf numFmtId="4" fontId="1" fillId="0" borderId="17" xfId="14" applyNumberFormat="1" applyFont="1" applyFill="1" applyBorder="1"/>
    <xf numFmtId="166" fontId="1" fillId="0" borderId="0" xfId="14" applyNumberFormat="1" applyFont="1" applyFill="1" applyBorder="1"/>
    <xf numFmtId="166" fontId="1" fillId="11" borderId="0" xfId="13" applyNumberFormat="1" applyFont="1" applyFill="1" applyBorder="1"/>
    <xf numFmtId="4" fontId="35" fillId="0" borderId="0" xfId="5" applyNumberFormat="1" applyFont="1"/>
    <xf numFmtId="10" fontId="35" fillId="0" borderId="0" xfId="21" applyNumberFormat="1" applyFont="1"/>
    <xf numFmtId="4" fontId="1" fillId="11" borderId="21" xfId="14" applyNumberFormat="1" applyFont="1" applyFill="1" applyBorder="1"/>
    <xf numFmtId="9" fontId="35" fillId="0" borderId="0" xfId="19" applyFont="1"/>
  </cellXfs>
  <cellStyles count="24">
    <cellStyle name="40% - Accent2" xfId="12" builtinId="35"/>
    <cellStyle name="Check Cell" xfId="10" builtinId="23"/>
    <cellStyle name="Comma 2" xfId="2" xr:uid="{00000000-0005-0000-0000-000003000000}"/>
    <cellStyle name="Comma 2 2" xfId="6" xr:uid="{00000000-0005-0000-0000-000004000000}"/>
    <cellStyle name="Comma 2 2 2" xfId="13" xr:uid="{3E4CCC80-2508-4632-9FF1-AB0A9D0B66BE}"/>
    <cellStyle name="Comma 2 2 2 2" xfId="14" xr:uid="{1F836D46-37A5-4C81-958B-BB7E6BBF24EA}"/>
    <cellStyle name="Comma 2 2 3" xfId="18" xr:uid="{BA4BA684-8D1F-4D56-902A-E072D71806F8}"/>
    <cellStyle name="Comma 4" xfId="23" xr:uid="{6D90EF5A-A207-4D5D-B449-4763F5F3EDCE}"/>
    <cellStyle name="Currency 4 2" xfId="22" xr:uid="{C29464C3-B931-4F2A-9968-D1300679C2E5}"/>
    <cellStyle name="Hyperlink" xfId="15" builtinId="8"/>
    <cellStyle name="Neutral" xfId="8" builtinId="28"/>
    <cellStyle name="Normal" xfId="0" builtinId="0"/>
    <cellStyle name="Normal 2" xfId="1" xr:uid="{00000000-0005-0000-0000-000007000000}"/>
    <cellStyle name="Normal 2 2" xfId="5" xr:uid="{00000000-0005-0000-0000-000008000000}"/>
    <cellStyle name="Normal 2 2 2 2" xfId="16" xr:uid="{50EC6A44-11E1-4056-9B3A-4966E2C032F8}"/>
    <cellStyle name="Normal 2 2 3" xfId="17" xr:uid="{FE90B1BA-1E00-451E-92B4-DF8A5B021A4C}"/>
    <cellStyle name="Normal 3" xfId="3" xr:uid="{00000000-0005-0000-0000-000009000000}"/>
    <cellStyle name="Normal 3 2" xfId="7" xr:uid="{00000000-0005-0000-0000-00000A000000}"/>
    <cellStyle name="Normal 4" xfId="4" xr:uid="{00000000-0005-0000-0000-00000B000000}"/>
    <cellStyle name="Normal 7 2" xfId="20" xr:uid="{37202ADB-FB5B-478F-A021-199A32C7A329}"/>
    <cellStyle name="Note" xfId="11" builtinId="10"/>
    <cellStyle name="Output" xfId="9" builtinId="21"/>
    <cellStyle name="Percent" xfId="19" builtinId="5"/>
    <cellStyle name="Percent 3" xfId="21" xr:uid="{EE706791-CF80-469C-8F9F-E6C1AC8428FB}"/>
  </cellStyles>
  <dxfs count="0"/>
  <tableStyles count="0" defaultTableStyle="TableStyleMedium9" defaultPivotStyle="PivotStyleLight16"/>
  <colors>
    <mruColors>
      <color rgb="FF62FC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3204882</xdr:colOff>
      <xdr:row>98</xdr:row>
      <xdr:rowOff>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4269441" y="16752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ZA"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tellenbosch-my.sharepoint.com/personal/audreyerasmus_sun_ac_za/Documents/Documents/Contracts/2025/Budget%20Templates/Full%20Cost%20ICRR%20and%20OCF%202025_20250101_SUNFIN_25%25_IP_VAT@15.5%25.xlsm" TargetMode="External"/><Relationship Id="rId1" Type="http://schemas.openxmlformats.org/officeDocument/2006/relationships/externalLinkPath" Target="Full%20Cost%20ICRR%20and%20OCF%202025_20250101_SUNFIN_25%25_IP_VAT@15.5%25.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tellenbosch-my.sharepoint.com/personal/audreyerasmus_sun_ac_za/Documents/Documents/Contracts/2024/Full%20Cost%20ICRR%20and%20IDU%202024_20240101.xlsm" TargetMode="External"/><Relationship Id="rId1" Type="http://schemas.openxmlformats.org/officeDocument/2006/relationships/externalLinkPath" Target="/personal/audreyerasmus_sun_ac_za/Documents/Documents/Contracts/2024/Full%20Cost%20ICRR%20and%20IDU%202024_20240101.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stellenbosch-my.sharepoint.com/personal/audreyerasmus_sun_ac_za/Documents/Documents/Contracts/2025/Budget%20Templates/Full%20Cost%20ICRR%20and%20OCF%202025_20250101_SUNFIN_20%25_VAT@15.5%25.xlsm" TargetMode="External"/><Relationship Id="rId1" Type="http://schemas.openxmlformats.org/officeDocument/2006/relationships/externalLinkPath" Target="Full%20Cost%20ICRR%20and%20OCF%202025_20250101_SUNFIN_20%25_VAT@15.5%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tants"/>
      <sheetName val="COVER PAGE"/>
      <sheetName val="INTRODUCTION"/>
      <sheetName val="IP PRICING TOOL"/>
      <sheetName val="FULL COST BUDGET"/>
      <sheetName val="CONTRACT PRICE ZAR"/>
      <sheetName val="CONTRACT PRICE FOREX"/>
      <sheetName val="DEVIATION REPORT"/>
      <sheetName val="Detailed Quote for Client"/>
      <sheetName val="Standard Quote for Client"/>
      <sheetName val="Summarised Quote for Client "/>
      <sheetName val="BRL"/>
      <sheetName val="SUNFIN - Full Cost Budget"/>
      <sheetName val="SUNFIN - Contract budget"/>
      <sheetName val="SUNFIN -  Forex Contract budget"/>
      <sheetName val="TEMPLAAT"/>
    </sheetNames>
    <sheetDataSet>
      <sheetData sheetId="0">
        <row r="1">
          <cell r="K1">
            <v>2025</v>
          </cell>
        </row>
        <row r="3">
          <cell r="A3" t="str">
            <v>AgriSciences</v>
          </cell>
        </row>
        <row r="4">
          <cell r="A4" t="str">
            <v>Arts and Social Sciences</v>
          </cell>
        </row>
        <row r="5">
          <cell r="A5" t="str">
            <v>Economic and Management Sciences</v>
          </cell>
          <cell r="K5">
            <v>0.155</v>
          </cell>
        </row>
        <row r="6">
          <cell r="A6" t="str">
            <v>Education</v>
          </cell>
        </row>
        <row r="7">
          <cell r="A7" t="str">
            <v>Engineering</v>
          </cell>
          <cell r="M7">
            <v>0.06</v>
          </cell>
        </row>
        <row r="8">
          <cell r="A8" t="str">
            <v>Law</v>
          </cell>
        </row>
        <row r="9">
          <cell r="A9" t="str">
            <v>Medicine and Health Sciences</v>
          </cell>
          <cell r="K9">
            <v>1000000</v>
          </cell>
        </row>
        <row r="10">
          <cell r="A10" t="str">
            <v>Military Science</v>
          </cell>
        </row>
        <row r="11">
          <cell r="A11" t="str">
            <v>Science</v>
          </cell>
        </row>
        <row r="12">
          <cell r="A12" t="str">
            <v>Theology</v>
          </cell>
        </row>
        <row r="13">
          <cell r="A13" t="str">
            <v>Vice Rector: Learning and Teaching</v>
          </cell>
        </row>
        <row r="14">
          <cell r="A14" t="str">
            <v>Vice Rector: Research, Innovation and Postgraduate Studies</v>
          </cell>
        </row>
        <row r="15">
          <cell r="A15" t="str">
            <v>Vice Rector: Social Impact, Transformation and Personnel</v>
          </cell>
        </row>
      </sheetData>
      <sheetData sheetId="1">
        <row r="1">
          <cell r="B1" t="str">
            <v>Enter NAME</v>
          </cell>
        </row>
        <row r="2">
          <cell r="B2" t="str">
            <v>Enter PI name</v>
          </cell>
        </row>
        <row r="3">
          <cell r="B3" t="str">
            <v>Enter S-number</v>
          </cell>
        </row>
        <row r="4">
          <cell r="B4" t="str">
            <v>Enter funder</v>
          </cell>
        </row>
        <row r="8">
          <cell r="B8">
            <v>0.25</v>
          </cell>
        </row>
        <row r="9">
          <cell r="B9" t="str">
            <v>NO</v>
          </cell>
        </row>
        <row r="10">
          <cell r="B10">
            <v>0.1</v>
          </cell>
        </row>
        <row r="14">
          <cell r="B14"/>
        </row>
        <row r="15">
          <cell r="B15"/>
        </row>
        <row r="16">
          <cell r="B16" t="str">
            <v>NO</v>
          </cell>
        </row>
        <row r="17">
          <cell r="B17" t="str">
            <v/>
          </cell>
        </row>
        <row r="18">
          <cell r="B18" t="str">
            <v>NO</v>
          </cell>
        </row>
        <row r="19">
          <cell r="B19"/>
        </row>
        <row r="21">
          <cell r="B21" t="str">
            <v>NO</v>
          </cell>
        </row>
        <row r="22">
          <cell r="B22"/>
        </row>
        <row r="24">
          <cell r="B24"/>
        </row>
      </sheetData>
      <sheetData sheetId="2"/>
      <sheetData sheetId="3">
        <row r="32">
          <cell r="F32" t="str">
            <v/>
          </cell>
        </row>
      </sheetData>
      <sheetData sheetId="4"/>
      <sheetData sheetId="5">
        <row r="92">
          <cell r="D92">
            <v>0</v>
          </cell>
        </row>
      </sheetData>
      <sheetData sheetId="6"/>
      <sheetData sheetId="7">
        <row r="75">
          <cell r="N75">
            <v>0</v>
          </cell>
        </row>
        <row r="76">
          <cell r="N76">
            <v>0</v>
          </cell>
        </row>
        <row r="87">
          <cell r="N87">
            <v>0</v>
          </cell>
        </row>
      </sheetData>
      <sheetData sheetId="8"/>
      <sheetData sheetId="9"/>
      <sheetData sheetId="10"/>
      <sheetData sheetId="11">
        <row r="5">
          <cell r="B5" t="str">
            <v>Junior Lecturer P9</v>
          </cell>
        </row>
        <row r="6">
          <cell r="B6" t="str">
            <v>Lecturer P8</v>
          </cell>
        </row>
        <row r="7">
          <cell r="B7" t="str">
            <v>Senior Lecturer P7</v>
          </cell>
        </row>
        <row r="8">
          <cell r="B8" t="str">
            <v>Associate Professor P6</v>
          </cell>
        </row>
        <row r="9">
          <cell r="B9" t="str">
            <v>Professor P5</v>
          </cell>
        </row>
        <row r="10">
          <cell r="B10" t="str">
            <v>Distinguished Professor  P4</v>
          </cell>
        </row>
        <row r="11">
          <cell r="B11"/>
        </row>
        <row r="12">
          <cell r="B12" t="str">
            <v>Post Level 19/18</v>
          </cell>
        </row>
        <row r="13">
          <cell r="B13" t="str">
            <v>Post Level 15-17</v>
          </cell>
        </row>
        <row r="14">
          <cell r="B14" t="str">
            <v>Post Level 14</v>
          </cell>
        </row>
        <row r="15">
          <cell r="B15" t="str">
            <v>Post Level 13</v>
          </cell>
        </row>
        <row r="16">
          <cell r="B16" t="str">
            <v>Post Level 12</v>
          </cell>
        </row>
        <row r="17">
          <cell r="B17" t="str">
            <v>Post Level 11</v>
          </cell>
        </row>
        <row r="18">
          <cell r="B18" t="str">
            <v>Post Level 10</v>
          </cell>
        </row>
        <row r="19">
          <cell r="B19" t="str">
            <v>Post Level 9</v>
          </cell>
        </row>
        <row r="20">
          <cell r="B20" t="str">
            <v>Post Level 8</v>
          </cell>
        </row>
        <row r="21">
          <cell r="B21" t="str">
            <v>Post Level 7</v>
          </cell>
        </row>
        <row r="22">
          <cell r="B22" t="str">
            <v>Post Level 6</v>
          </cell>
        </row>
        <row r="23">
          <cell r="B23" t="str">
            <v>Post Level 5</v>
          </cell>
        </row>
        <row r="24">
          <cell r="B24" t="str">
            <v>Post Level 4</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INTRODUCTION"/>
      <sheetName val="FULL COST BUDGET"/>
      <sheetName val="IP PRICING TOOL"/>
      <sheetName val="CONTRACT PRICE ZAR"/>
      <sheetName val="CONTRACT PRICE FOREX"/>
      <sheetName val="DEVIATION REPORT"/>
      <sheetName val="Constants"/>
      <sheetName val="Detailed Quote for Client"/>
      <sheetName val="Standard Quote for Client"/>
      <sheetName val="Summarised Quote for Client "/>
      <sheetName val="BRL"/>
      <sheetName val="IDU - Full Cost"/>
      <sheetName val="IDU - Contract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K1">
            <v>2024</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tants"/>
      <sheetName val="COVER PAGE"/>
      <sheetName val="INTRODUCTION"/>
      <sheetName val="IP PRICING TOOL"/>
      <sheetName val="FULL COST BUDGET"/>
      <sheetName val="CONTRACT PRICE ZAR"/>
      <sheetName val="CONTRACT PRICE FOREX"/>
      <sheetName val="DEVIATION REPORT"/>
      <sheetName val="Detailed Quote for Client"/>
      <sheetName val="Standard Quote for Client"/>
      <sheetName val="Summarised Quote for Client "/>
      <sheetName val="BRL"/>
      <sheetName val="SUNFIN - Full Cost Budget"/>
      <sheetName val="SUNFIN - Contract budget"/>
      <sheetName val="SUNFIN -  Forex Contract budget"/>
      <sheetName val="TEMPLAAT"/>
    </sheetNames>
    <sheetDataSet>
      <sheetData sheetId="0"/>
      <sheetData sheetId="1">
        <row r="21">
          <cell r="B21" t="str">
            <v>NO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sheetPr>
  <dimension ref="A1:I19"/>
  <sheetViews>
    <sheetView workbookViewId="0">
      <selection activeCell="D13" sqref="D13"/>
    </sheetView>
  </sheetViews>
  <sheetFormatPr defaultColWidth="9.08984375" defaultRowHeight="15.5" x14ac:dyDescent="0.35"/>
  <cols>
    <col min="1" max="1" width="15.6328125" style="121" customWidth="1"/>
    <col min="2" max="2" width="80.54296875" style="99" customWidth="1"/>
    <col min="3" max="8" width="64.08984375" style="99" customWidth="1"/>
    <col min="9" max="16384" width="9.08984375" style="99"/>
  </cols>
  <sheetData>
    <row r="1" spans="1:9" ht="12.75" customHeight="1" thickBot="1" x14ac:dyDescent="0.4">
      <c r="A1" s="96" t="s">
        <v>17</v>
      </c>
      <c r="B1" s="97"/>
      <c r="C1" s="98"/>
      <c r="D1" s="98"/>
      <c r="E1" s="98"/>
      <c r="F1" s="98"/>
      <c r="G1" s="98"/>
      <c r="H1" s="98"/>
    </row>
    <row r="2" spans="1:9" x14ac:dyDescent="0.35">
      <c r="A2" s="100">
        <v>1</v>
      </c>
      <c r="B2" s="101" t="s">
        <v>84</v>
      </c>
    </row>
    <row r="3" spans="1:9" x14ac:dyDescent="0.35">
      <c r="A3" s="102">
        <v>2</v>
      </c>
      <c r="B3" s="103" t="s">
        <v>52</v>
      </c>
    </row>
    <row r="4" spans="1:9" x14ac:dyDescent="0.35">
      <c r="A4" s="102">
        <v>3</v>
      </c>
      <c r="B4" s="103" t="s">
        <v>53</v>
      </c>
    </row>
    <row r="5" spans="1:9" x14ac:dyDescent="0.35">
      <c r="A5" s="102">
        <v>4</v>
      </c>
      <c r="B5" s="103" t="s">
        <v>86</v>
      </c>
    </row>
    <row r="6" spans="1:9" x14ac:dyDescent="0.35">
      <c r="A6" s="102">
        <v>5</v>
      </c>
      <c r="B6" s="103" t="s">
        <v>85</v>
      </c>
    </row>
    <row r="7" spans="1:9" x14ac:dyDescent="0.35">
      <c r="A7" s="102">
        <v>6</v>
      </c>
      <c r="B7" s="103" t="s">
        <v>54</v>
      </c>
      <c r="H7" s="104"/>
      <c r="I7" s="104"/>
    </row>
    <row r="8" spans="1:9" x14ac:dyDescent="0.35">
      <c r="A8" s="102">
        <v>7</v>
      </c>
      <c r="B8" s="105" t="s">
        <v>55</v>
      </c>
      <c r="C8" s="104"/>
      <c r="D8" s="104"/>
      <c r="E8" s="104"/>
      <c r="F8" s="104"/>
      <c r="G8" s="104"/>
      <c r="H8" s="104"/>
    </row>
    <row r="9" spans="1:9" x14ac:dyDescent="0.35">
      <c r="A9" s="102">
        <v>8</v>
      </c>
      <c r="B9" s="106" t="s">
        <v>68</v>
      </c>
      <c r="C9" s="107"/>
      <c r="D9" s="107"/>
      <c r="E9" s="107"/>
      <c r="F9" s="107"/>
      <c r="G9" s="107"/>
      <c r="H9" s="107"/>
    </row>
    <row r="10" spans="1:9" ht="77.5" x14ac:dyDescent="0.35">
      <c r="A10" s="102">
        <v>5</v>
      </c>
      <c r="B10" s="108" t="s">
        <v>87</v>
      </c>
      <c r="C10" s="109"/>
      <c r="D10" s="109"/>
      <c r="E10" s="109"/>
      <c r="F10" s="109"/>
      <c r="G10" s="109"/>
      <c r="H10" s="109"/>
    </row>
    <row r="11" spans="1:9" x14ac:dyDescent="0.35">
      <c r="A11" s="102">
        <v>6</v>
      </c>
      <c r="B11" s="110" t="s">
        <v>18</v>
      </c>
      <c r="C11" s="111"/>
      <c r="D11" s="111"/>
      <c r="E11" s="111"/>
      <c r="F11" s="111"/>
      <c r="G11" s="111"/>
      <c r="H11" s="111"/>
    </row>
    <row r="12" spans="1:9" s="113" customFormat="1" ht="31" x14ac:dyDescent="0.25">
      <c r="A12" s="102">
        <v>7</v>
      </c>
      <c r="B12" s="108" t="s">
        <v>69</v>
      </c>
      <c r="C12" s="112"/>
      <c r="D12" s="112"/>
      <c r="E12" s="112"/>
      <c r="F12" s="112"/>
      <c r="G12" s="112"/>
      <c r="H12" s="112"/>
    </row>
    <row r="13" spans="1:9" ht="31" x14ac:dyDescent="0.35">
      <c r="A13" s="102">
        <v>8</v>
      </c>
      <c r="B13" s="114" t="s">
        <v>70</v>
      </c>
      <c r="C13" s="115"/>
      <c r="D13" s="115"/>
      <c r="E13" s="115"/>
      <c r="F13" s="115"/>
      <c r="G13" s="115"/>
      <c r="H13" s="115"/>
    </row>
    <row r="14" spans="1:9" ht="46.5" x14ac:dyDescent="0.35">
      <c r="A14" s="102">
        <v>9</v>
      </c>
      <c r="B14" s="114" t="s">
        <v>71</v>
      </c>
      <c r="C14" s="115"/>
      <c r="D14" s="115"/>
      <c r="E14" s="115"/>
      <c r="F14" s="115"/>
      <c r="G14" s="115"/>
      <c r="H14" s="115"/>
    </row>
    <row r="15" spans="1:9" ht="31" x14ac:dyDescent="0.35">
      <c r="A15" s="116">
        <v>10</v>
      </c>
      <c r="B15" s="117" t="s">
        <v>67</v>
      </c>
      <c r="C15" s="118"/>
      <c r="D15" s="118"/>
      <c r="E15" s="118"/>
      <c r="F15" s="118"/>
      <c r="G15" s="118"/>
      <c r="H15" s="118"/>
    </row>
    <row r="16" spans="1:9" ht="77.5" x14ac:dyDescent="0.35">
      <c r="A16" s="116">
        <v>11</v>
      </c>
      <c r="B16" s="114" t="s">
        <v>90</v>
      </c>
      <c r="C16" s="115"/>
      <c r="D16" s="115"/>
      <c r="E16" s="115"/>
      <c r="F16" s="115"/>
      <c r="G16" s="115"/>
      <c r="H16" s="115"/>
    </row>
    <row r="17" spans="1:8" ht="31" x14ac:dyDescent="0.35">
      <c r="A17" s="116">
        <v>12</v>
      </c>
      <c r="B17" s="110" t="s">
        <v>72</v>
      </c>
      <c r="C17" s="111"/>
      <c r="D17" s="111"/>
      <c r="E17" s="111"/>
      <c r="F17" s="111"/>
      <c r="G17" s="111"/>
      <c r="H17" s="111"/>
    </row>
    <row r="18" spans="1:8" ht="31.5" thickBot="1" x14ac:dyDescent="0.4">
      <c r="A18" s="119">
        <v>13</v>
      </c>
      <c r="B18" s="122" t="s">
        <v>66</v>
      </c>
      <c r="C18" s="120"/>
      <c r="D18" s="120"/>
      <c r="E18" s="120"/>
      <c r="F18" s="120"/>
      <c r="G18" s="120"/>
      <c r="H18" s="120"/>
    </row>
    <row r="19" spans="1:8" ht="28.5" customHeight="1" x14ac:dyDescent="0.35"/>
  </sheetData>
  <customSheetViews>
    <customSheetView guid="{E97FE7A0-8B0E-4EB0-B4EE-C987DDE3C888}">
      <selection activeCell="B4" sqref="B4"/>
      <pageMargins left="0.75" right="0.75" top="1" bottom="1" header="0.5" footer="0.5"/>
      <pageSetup paperSize="9" orientation="portrait" r:id="rId1"/>
      <headerFooter alignWithMargins="0"/>
    </customSheetView>
  </customSheetViews>
  <phoneticPr fontId="11" type="noConversion"/>
  <pageMargins left="0.75" right="0.75" top="1" bottom="1" header="0.5" footer="0.5"/>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AD825"/>
  <sheetViews>
    <sheetView showGridLines="0" tabSelected="1" topLeftCell="A3" zoomScale="75" zoomScaleNormal="75" workbookViewId="0">
      <selection activeCell="E10" sqref="E10"/>
    </sheetView>
  </sheetViews>
  <sheetFormatPr defaultColWidth="9.08984375" defaultRowHeight="15.5" x14ac:dyDescent="0.25"/>
  <cols>
    <col min="1" max="1" width="47.453125" style="2" customWidth="1"/>
    <col min="2" max="2" width="4.6328125" style="2" customWidth="1"/>
    <col min="3" max="3" width="43.36328125" style="2" customWidth="1"/>
    <col min="4" max="4" width="29" style="2" customWidth="1"/>
    <col min="5" max="5" width="18.36328125" style="29" customWidth="1"/>
    <col min="6" max="13" width="14.90625" style="29" customWidth="1"/>
    <col min="14" max="14" width="16" style="2" customWidth="1"/>
    <col min="15" max="15" width="13.90625" style="2" customWidth="1"/>
    <col min="16" max="16" width="14.08984375" style="29" customWidth="1"/>
    <col min="17" max="17" width="13.453125" style="29" customWidth="1"/>
    <col min="18" max="22" width="15" style="2" customWidth="1"/>
    <col min="23" max="23" width="13.6328125" style="2" customWidth="1"/>
    <col min="24" max="24" width="13" style="29" customWidth="1"/>
    <col min="25" max="25" width="13.453125" style="29" customWidth="1"/>
    <col min="26" max="26" width="13.453125" style="2" customWidth="1"/>
    <col min="27" max="27" width="17.54296875" style="29" customWidth="1"/>
    <col min="28" max="28" width="15.6328125" style="2" customWidth="1"/>
    <col min="29" max="29" width="5.36328125" style="2" customWidth="1"/>
    <col min="30" max="30" width="9.90625" style="3" bestFit="1" customWidth="1"/>
    <col min="31" max="16384" width="9.08984375" style="2"/>
  </cols>
  <sheetData>
    <row r="1" spans="1:30" ht="42.75" customHeight="1" thickBot="1" x14ac:dyDescent="0.3">
      <c r="A1" s="289" t="s">
        <v>88</v>
      </c>
      <c r="B1" s="289"/>
      <c r="C1" s="289"/>
      <c r="D1" s="289"/>
      <c r="E1" s="290"/>
      <c r="F1" s="290"/>
      <c r="G1" s="290"/>
      <c r="H1" s="290"/>
      <c r="I1" s="290"/>
      <c r="J1" s="290"/>
      <c r="K1" s="290"/>
      <c r="L1" s="290"/>
      <c r="M1" s="290"/>
      <c r="N1" s="289"/>
      <c r="O1" s="289"/>
      <c r="P1" s="290"/>
      <c r="Q1" s="290"/>
      <c r="R1" s="289"/>
      <c r="S1" s="289"/>
      <c r="T1" s="289"/>
      <c r="U1" s="289"/>
      <c r="V1" s="289"/>
      <c r="W1" s="289"/>
      <c r="X1" s="289"/>
      <c r="Y1" s="289"/>
      <c r="Z1" s="289"/>
      <c r="AA1" s="289"/>
    </row>
    <row r="2" spans="1:30" ht="37.5" customHeight="1" thickBot="1" x14ac:dyDescent="0.3">
      <c r="A2" s="225" t="s">
        <v>136</v>
      </c>
      <c r="C2" s="226" t="s">
        <v>137</v>
      </c>
      <c r="D2" s="227"/>
      <c r="E2" s="92" t="s">
        <v>83</v>
      </c>
      <c r="F2" s="6"/>
      <c r="G2" s="6"/>
      <c r="H2" s="6"/>
      <c r="I2" s="6"/>
      <c r="J2" s="6"/>
      <c r="K2" s="6"/>
      <c r="L2" s="6"/>
      <c r="M2" s="6"/>
      <c r="N2" s="5"/>
      <c r="O2" s="5"/>
      <c r="P2" s="6"/>
      <c r="Q2" s="6"/>
      <c r="R2" s="5"/>
      <c r="S2" s="5"/>
      <c r="T2" s="5"/>
      <c r="U2" s="5"/>
      <c r="V2" s="5"/>
      <c r="W2" s="5"/>
      <c r="X2" s="6"/>
      <c r="Y2" s="6"/>
      <c r="Z2" s="5"/>
      <c r="AA2" s="6"/>
    </row>
    <row r="3" spans="1:30" ht="32.25" customHeight="1" x14ac:dyDescent="0.25">
      <c r="A3" s="225" t="s">
        <v>138</v>
      </c>
      <c r="C3" s="226" t="s">
        <v>139</v>
      </c>
      <c r="D3" s="228" t="s">
        <v>140</v>
      </c>
      <c r="E3" s="93">
        <v>0.33329999999999999</v>
      </c>
      <c r="F3" s="6"/>
      <c r="G3" s="6"/>
      <c r="H3" s="6"/>
      <c r="I3" s="6"/>
      <c r="J3" s="6"/>
      <c r="K3" s="6"/>
      <c r="L3" s="6"/>
      <c r="M3" s="6"/>
      <c r="N3" s="5"/>
      <c r="O3" s="5"/>
      <c r="P3" s="6"/>
      <c r="Q3" s="6"/>
      <c r="R3" s="5"/>
      <c r="S3" s="5"/>
      <c r="T3" s="5"/>
      <c r="U3" s="5"/>
      <c r="V3" s="5"/>
      <c r="W3" s="5"/>
      <c r="X3" s="6"/>
      <c r="Y3" s="6"/>
      <c r="Z3" s="5"/>
      <c r="AA3" s="6"/>
    </row>
    <row r="4" spans="1:30" ht="29.25" customHeight="1" x14ac:dyDescent="0.25">
      <c r="A4" s="225" t="s">
        <v>141</v>
      </c>
      <c r="C4" s="226" t="s">
        <v>142</v>
      </c>
      <c r="D4" s="228" t="s">
        <v>143</v>
      </c>
      <c r="E4" s="6"/>
      <c r="F4" s="6"/>
      <c r="G4" s="6"/>
      <c r="H4" s="6"/>
      <c r="I4" s="6"/>
      <c r="J4" s="6"/>
      <c r="K4" s="6"/>
      <c r="L4" s="6"/>
      <c r="M4" s="6"/>
      <c r="N4" s="5"/>
      <c r="O4" s="5"/>
      <c r="P4" s="6"/>
      <c r="Q4" s="6"/>
      <c r="R4" s="5"/>
      <c r="S4" s="5"/>
      <c r="T4" s="5"/>
      <c r="U4" s="5"/>
      <c r="V4" s="5"/>
      <c r="W4" s="5"/>
      <c r="X4" s="6"/>
      <c r="Y4" s="6"/>
      <c r="Z4" s="5"/>
      <c r="AA4" s="6"/>
    </row>
    <row r="5" spans="1:30" ht="29.25" customHeight="1" x14ac:dyDescent="0.25">
      <c r="A5" s="225" t="s">
        <v>144</v>
      </c>
      <c r="C5" s="226" t="s">
        <v>145</v>
      </c>
      <c r="D5" s="228" t="s">
        <v>146</v>
      </c>
      <c r="E5" s="6"/>
      <c r="F5" s="6"/>
      <c r="G5" s="6"/>
      <c r="H5" s="6"/>
      <c r="I5" s="6"/>
      <c r="J5" s="6"/>
      <c r="K5" s="6"/>
      <c r="L5" s="6"/>
      <c r="M5" s="6"/>
      <c r="N5" s="5"/>
      <c r="O5" s="5"/>
      <c r="P5" s="6"/>
      <c r="Q5" s="6"/>
      <c r="R5" s="5"/>
      <c r="S5" s="5"/>
      <c r="T5" s="5"/>
      <c r="U5" s="5"/>
      <c r="V5" s="5"/>
      <c r="W5" s="5"/>
      <c r="X5" s="6"/>
      <c r="Y5" s="6"/>
      <c r="Z5" s="5"/>
      <c r="AA5" s="6"/>
    </row>
    <row r="6" spans="1:30" ht="29.25" customHeight="1" x14ac:dyDescent="0.25">
      <c r="A6" s="225" t="s">
        <v>199</v>
      </c>
      <c r="C6" s="226" t="s">
        <v>196</v>
      </c>
      <c r="D6" s="229" t="s">
        <v>197</v>
      </c>
      <c r="E6" s="6"/>
      <c r="F6" s="6"/>
      <c r="G6" s="6"/>
      <c r="H6" s="6"/>
      <c r="I6" s="6"/>
      <c r="J6" s="6"/>
      <c r="K6" s="6"/>
      <c r="L6" s="6"/>
      <c r="M6" s="6"/>
      <c r="N6" s="5"/>
      <c r="O6" s="5"/>
      <c r="P6" s="6"/>
      <c r="Q6" s="6"/>
      <c r="R6" s="5"/>
      <c r="S6" s="5"/>
      <c r="T6" s="5"/>
      <c r="U6" s="5"/>
      <c r="V6" s="5"/>
      <c r="W6" s="5"/>
      <c r="X6" s="6"/>
      <c r="Y6" s="6"/>
      <c r="Z6" s="5"/>
      <c r="AA6" s="6"/>
    </row>
    <row r="7" spans="1:30" ht="29.25" customHeight="1" x14ac:dyDescent="0.25">
      <c r="A7" s="225" t="s">
        <v>147</v>
      </c>
      <c r="C7" s="226" t="s">
        <v>148</v>
      </c>
      <c r="D7" s="229" t="s">
        <v>149</v>
      </c>
      <c r="E7" s="6"/>
      <c r="F7" s="6"/>
      <c r="G7" s="6"/>
      <c r="H7" s="6"/>
      <c r="I7" s="6"/>
      <c r="J7" s="6"/>
      <c r="K7" s="6"/>
      <c r="L7" s="6"/>
      <c r="M7" s="6"/>
      <c r="N7" s="5"/>
      <c r="O7" s="5"/>
      <c r="P7" s="6"/>
      <c r="Q7" s="6"/>
      <c r="R7" s="5"/>
      <c r="S7" s="5"/>
      <c r="T7" s="5"/>
      <c r="U7" s="5"/>
      <c r="V7" s="5"/>
      <c r="W7" s="5"/>
      <c r="X7" s="6"/>
      <c r="Y7" s="6"/>
      <c r="Z7" s="5"/>
      <c r="AA7" s="6"/>
    </row>
    <row r="8" spans="1:30" ht="29.25" customHeight="1" thickBot="1" x14ac:dyDescent="0.3">
      <c r="A8" s="225" t="s">
        <v>150</v>
      </c>
      <c r="C8" s="226" t="s">
        <v>151</v>
      </c>
      <c r="D8" s="229" t="s">
        <v>149</v>
      </c>
      <c r="E8" s="6"/>
      <c r="F8" s="6"/>
      <c r="G8" s="6"/>
      <c r="H8" s="6"/>
      <c r="I8" s="6"/>
      <c r="J8" s="6"/>
      <c r="K8" s="6"/>
      <c r="L8" s="6"/>
      <c r="M8" s="6"/>
      <c r="N8" s="5"/>
      <c r="O8" s="5"/>
      <c r="P8" s="6"/>
      <c r="Q8" s="6"/>
      <c r="R8" s="5"/>
      <c r="S8" s="5"/>
      <c r="T8" s="5"/>
      <c r="U8" s="5"/>
      <c r="V8" s="5"/>
      <c r="W8" s="5"/>
      <c r="X8" s="6"/>
      <c r="Y8" s="6"/>
      <c r="Z8" s="5"/>
      <c r="AA8" s="6"/>
    </row>
    <row r="9" spans="1:30" ht="29.25" customHeight="1" thickTop="1" thickBot="1" x14ac:dyDescent="0.55000000000000004">
      <c r="A9" s="294" t="s">
        <v>1</v>
      </c>
      <c r="B9" s="295"/>
      <c r="C9" s="91" t="s">
        <v>194</v>
      </c>
      <c r="D9" s="5"/>
      <c r="E9" s="6"/>
      <c r="F9" s="6"/>
      <c r="G9" s="6"/>
      <c r="H9" s="6"/>
      <c r="I9" s="6"/>
      <c r="J9" s="6"/>
      <c r="K9" s="6"/>
      <c r="L9" s="6"/>
      <c r="M9" s="6"/>
      <c r="N9" s="5"/>
      <c r="O9" s="5"/>
      <c r="P9" s="6"/>
      <c r="Q9" s="6"/>
      <c r="R9" s="5"/>
      <c r="S9" s="5"/>
      <c r="T9" s="5"/>
      <c r="U9" s="5"/>
      <c r="V9" s="5"/>
      <c r="W9" s="5"/>
      <c r="X9" s="6"/>
      <c r="Y9" s="6"/>
      <c r="Z9" s="5"/>
      <c r="AA9" s="6"/>
    </row>
    <row r="10" spans="1:30" ht="43.5" customHeight="1" thickTop="1" thickBot="1" x14ac:dyDescent="0.55000000000000004">
      <c r="A10" s="293" t="s">
        <v>79</v>
      </c>
      <c r="B10" s="293"/>
      <c r="C10" s="91"/>
      <c r="E10" s="89" t="s">
        <v>29</v>
      </c>
      <c r="F10" s="89"/>
      <c r="G10" s="89"/>
      <c r="H10" s="89"/>
      <c r="I10" s="89"/>
      <c r="J10" s="89"/>
      <c r="K10" s="89"/>
      <c r="L10" s="89"/>
      <c r="M10" s="89"/>
      <c r="N10" s="90"/>
      <c r="O10" s="90"/>
      <c r="P10" s="88"/>
      <c r="Q10" s="88"/>
      <c r="R10" s="90"/>
      <c r="S10" s="90"/>
      <c r="T10" s="90"/>
      <c r="U10" s="90"/>
      <c r="V10" s="90"/>
      <c r="W10" s="90"/>
      <c r="X10" s="88"/>
      <c r="Y10" s="88"/>
      <c r="Z10" s="90"/>
      <c r="AA10" s="94" t="s">
        <v>40</v>
      </c>
      <c r="AB10" s="95" t="s">
        <v>59</v>
      </c>
    </row>
    <row r="11" spans="1:30" ht="19.5" customHeight="1" thickTop="1" thickBot="1" x14ac:dyDescent="0.55000000000000004">
      <c r="A11" s="7"/>
      <c r="C11" s="91" t="s">
        <v>30</v>
      </c>
      <c r="E11" s="69"/>
      <c r="F11" s="69"/>
      <c r="G11" s="69"/>
      <c r="H11" s="69"/>
      <c r="I11" s="69"/>
      <c r="J11" s="69"/>
      <c r="K11" s="69"/>
      <c r="L11" s="69"/>
      <c r="M11" s="69"/>
      <c r="N11" s="70"/>
      <c r="O11" s="70"/>
      <c r="P11" s="70"/>
      <c r="Q11" s="70"/>
      <c r="R11" s="70"/>
      <c r="S11" s="70"/>
      <c r="T11" s="70"/>
      <c r="U11" s="70"/>
      <c r="V11" s="70"/>
      <c r="W11" s="70"/>
      <c r="X11" s="70"/>
      <c r="Y11" s="70"/>
      <c r="Z11" s="70"/>
      <c r="AA11" s="89"/>
      <c r="AB11" s="76"/>
    </row>
    <row r="12" spans="1:30" ht="19.5" customHeight="1" thickTop="1" thickBot="1" x14ac:dyDescent="0.55000000000000004">
      <c r="A12" s="7"/>
      <c r="C12" s="91" t="s">
        <v>31</v>
      </c>
      <c r="E12" s="71"/>
      <c r="F12" s="72"/>
      <c r="G12" s="72"/>
      <c r="H12" s="72"/>
      <c r="I12" s="72"/>
      <c r="J12" s="72"/>
      <c r="K12" s="72"/>
      <c r="L12" s="72"/>
      <c r="M12" s="72"/>
      <c r="N12" s="72"/>
      <c r="O12" s="72"/>
      <c r="P12" s="72"/>
      <c r="Q12" s="72"/>
      <c r="R12" s="72"/>
      <c r="S12" s="72"/>
      <c r="T12" s="72"/>
      <c r="U12" s="72"/>
      <c r="V12" s="72"/>
      <c r="W12" s="72"/>
      <c r="X12" s="72"/>
      <c r="Y12" s="72"/>
      <c r="Z12" s="72"/>
      <c r="AA12" s="89"/>
      <c r="AB12" s="77"/>
    </row>
    <row r="13" spans="1:30" ht="19.5" customHeight="1" thickTop="1" thickBot="1" x14ac:dyDescent="0.55000000000000004">
      <c r="A13" s="7"/>
      <c r="C13" s="91" t="s">
        <v>32</v>
      </c>
      <c r="E13" s="69"/>
      <c r="F13" s="69"/>
      <c r="G13" s="69"/>
      <c r="H13" s="69"/>
      <c r="I13" s="69"/>
      <c r="J13" s="69"/>
      <c r="K13" s="69"/>
      <c r="L13" s="69"/>
      <c r="M13" s="69"/>
      <c r="N13" s="70"/>
      <c r="O13" s="70"/>
      <c r="P13" s="70"/>
      <c r="Q13" s="70"/>
      <c r="R13" s="70"/>
      <c r="S13" s="70"/>
      <c r="T13" s="70"/>
      <c r="U13" s="70"/>
      <c r="V13" s="70"/>
      <c r="W13" s="70"/>
      <c r="X13" s="70"/>
      <c r="Y13" s="70"/>
      <c r="Z13" s="70"/>
      <c r="AA13" s="89"/>
      <c r="AB13" s="78"/>
    </row>
    <row r="14" spans="1:30" ht="19.5" customHeight="1" thickTop="1" thickBot="1" x14ac:dyDescent="0.55000000000000004">
      <c r="A14" s="7"/>
      <c r="C14" s="91" t="s">
        <v>33</v>
      </c>
      <c r="E14" s="69"/>
      <c r="F14" s="69"/>
      <c r="G14" s="69"/>
      <c r="H14" s="69"/>
      <c r="I14" s="69"/>
      <c r="J14" s="69"/>
      <c r="K14" s="69"/>
      <c r="L14" s="69"/>
      <c r="M14" s="69"/>
      <c r="N14" s="70"/>
      <c r="O14" s="70"/>
      <c r="P14" s="70"/>
      <c r="Q14" s="70"/>
      <c r="R14" s="70"/>
      <c r="S14" s="70"/>
      <c r="T14" s="70"/>
      <c r="U14" s="70"/>
      <c r="V14" s="70"/>
      <c r="W14" s="70"/>
      <c r="X14" s="70"/>
      <c r="Y14" s="70"/>
      <c r="Z14" s="70"/>
      <c r="AA14" s="89"/>
      <c r="AB14" s="77"/>
    </row>
    <row r="15" spans="1:30" s="13" customFormat="1" ht="19.5" customHeight="1" thickTop="1" thickBot="1" x14ac:dyDescent="0.3">
      <c r="A15" s="291" t="s">
        <v>35</v>
      </c>
      <c r="B15" s="292"/>
      <c r="C15" s="292"/>
      <c r="D15" s="292"/>
      <c r="E15" s="8"/>
      <c r="F15" s="8"/>
      <c r="G15" s="8"/>
      <c r="H15" s="8"/>
      <c r="I15" s="8"/>
      <c r="J15" s="8"/>
      <c r="K15" s="8"/>
      <c r="L15" s="8"/>
      <c r="M15" s="8"/>
      <c r="N15" s="9"/>
      <c r="O15" s="9"/>
      <c r="P15" s="10"/>
      <c r="Q15" s="8"/>
      <c r="R15" s="9"/>
      <c r="S15" s="9"/>
      <c r="T15" s="9"/>
      <c r="U15" s="9"/>
      <c r="V15" s="9"/>
      <c r="W15" s="9"/>
      <c r="X15" s="10"/>
      <c r="Y15" s="8"/>
      <c r="Z15" s="9"/>
      <c r="AA15" s="8"/>
      <c r="AB15" s="11"/>
      <c r="AC15" s="12"/>
      <c r="AD15" s="12" t="s">
        <v>45</v>
      </c>
    </row>
    <row r="16" spans="1:30" ht="19.5" customHeight="1" thickTop="1" thickBot="1" x14ac:dyDescent="0.3">
      <c r="A16" s="7" t="s">
        <v>34</v>
      </c>
      <c r="E16" s="88">
        <f t="shared" ref="E16:Z16" si="0">E17+E37</f>
        <v>0</v>
      </c>
      <c r="F16" s="88">
        <f t="shared" si="0"/>
        <v>0</v>
      </c>
      <c r="G16" s="88">
        <f t="shared" si="0"/>
        <v>0</v>
      </c>
      <c r="H16" s="88">
        <f t="shared" si="0"/>
        <v>0</v>
      </c>
      <c r="I16" s="88">
        <f t="shared" si="0"/>
        <v>0</v>
      </c>
      <c r="J16" s="88">
        <f t="shared" si="0"/>
        <v>0</v>
      </c>
      <c r="K16" s="88">
        <f t="shared" si="0"/>
        <v>0</v>
      </c>
      <c r="L16" s="88">
        <f t="shared" si="0"/>
        <v>0</v>
      </c>
      <c r="M16" s="88">
        <f t="shared" si="0"/>
        <v>0</v>
      </c>
      <c r="N16" s="88">
        <f t="shared" si="0"/>
        <v>0</v>
      </c>
      <c r="O16" s="88">
        <f t="shared" si="0"/>
        <v>0</v>
      </c>
      <c r="P16" s="88">
        <f t="shared" si="0"/>
        <v>0</v>
      </c>
      <c r="Q16" s="88">
        <f t="shared" si="0"/>
        <v>0</v>
      </c>
      <c r="R16" s="88">
        <f t="shared" si="0"/>
        <v>0</v>
      </c>
      <c r="S16" s="88">
        <f t="shared" si="0"/>
        <v>0</v>
      </c>
      <c r="T16" s="88">
        <f t="shared" si="0"/>
        <v>0</v>
      </c>
      <c r="U16" s="88">
        <f t="shared" si="0"/>
        <v>0</v>
      </c>
      <c r="V16" s="88">
        <f t="shared" si="0"/>
        <v>0</v>
      </c>
      <c r="W16" s="88">
        <f t="shared" si="0"/>
        <v>0</v>
      </c>
      <c r="X16" s="88">
        <f t="shared" si="0"/>
        <v>0</v>
      </c>
      <c r="Y16" s="88">
        <f t="shared" si="0"/>
        <v>0</v>
      </c>
      <c r="Z16" s="88">
        <f t="shared" si="0"/>
        <v>0</v>
      </c>
      <c r="AA16" s="88">
        <f>SUM(E16:Z16)</f>
        <v>0</v>
      </c>
      <c r="AB16" s="73">
        <f>AB17+AB37</f>
        <v>0</v>
      </c>
      <c r="AD16" s="14">
        <f>AA17+AA37-AA16</f>
        <v>0</v>
      </c>
    </row>
    <row r="17" spans="1:30" ht="72.75" customHeight="1" thickTop="1" thickBot="1" x14ac:dyDescent="0.3">
      <c r="A17" s="15"/>
      <c r="B17" s="4">
        <v>1.1000000000000001</v>
      </c>
      <c r="C17" s="16" t="s">
        <v>77</v>
      </c>
      <c r="D17" s="17" t="s">
        <v>47</v>
      </c>
      <c r="E17" s="18">
        <f>SUM(E18:E36)</f>
        <v>0</v>
      </c>
      <c r="F17" s="18">
        <f t="shared" ref="F17:M17" si="1">SUM(F18:F36)</f>
        <v>0</v>
      </c>
      <c r="G17" s="18">
        <f t="shared" si="1"/>
        <v>0</v>
      </c>
      <c r="H17" s="18">
        <f t="shared" si="1"/>
        <v>0</v>
      </c>
      <c r="I17" s="18">
        <f t="shared" si="1"/>
        <v>0</v>
      </c>
      <c r="J17" s="18">
        <f t="shared" si="1"/>
        <v>0</v>
      </c>
      <c r="K17" s="18">
        <f t="shared" si="1"/>
        <v>0</v>
      </c>
      <c r="L17" s="18">
        <f t="shared" si="1"/>
        <v>0</v>
      </c>
      <c r="M17" s="18">
        <f t="shared" si="1"/>
        <v>0</v>
      </c>
      <c r="N17" s="18">
        <f t="shared" ref="N17:R17" si="2">SUM(N18:N36)</f>
        <v>0</v>
      </c>
      <c r="O17" s="18">
        <f t="shared" si="2"/>
        <v>0</v>
      </c>
      <c r="P17" s="18">
        <f t="shared" si="2"/>
        <v>0</v>
      </c>
      <c r="Q17" s="18">
        <f>SUM(Q18:Q36)</f>
        <v>0</v>
      </c>
      <c r="R17" s="18">
        <f t="shared" si="2"/>
        <v>0</v>
      </c>
      <c r="S17" s="18">
        <f t="shared" ref="S17:V17" si="3">SUM(S18:S36)</f>
        <v>0</v>
      </c>
      <c r="T17" s="18">
        <f t="shared" si="3"/>
        <v>0</v>
      </c>
      <c r="U17" s="18">
        <f t="shared" si="3"/>
        <v>0</v>
      </c>
      <c r="V17" s="18">
        <f t="shared" si="3"/>
        <v>0</v>
      </c>
      <c r="W17" s="18">
        <f>SUM(W18:W36)</f>
        <v>0</v>
      </c>
      <c r="X17" s="18">
        <f>SUM(X18:X36)</f>
        <v>0</v>
      </c>
      <c r="Y17" s="18">
        <f>SUM(Y18:Y36)</f>
        <v>0</v>
      </c>
      <c r="Z17" s="18">
        <f>SUM(Z18:Z36)</f>
        <v>0</v>
      </c>
      <c r="AA17" s="88">
        <f t="shared" ref="AA17:AA40" si="4">SUM(E17:Z17)</f>
        <v>0</v>
      </c>
      <c r="AB17" s="74">
        <f>SUM(AB18:AB36)</f>
        <v>0</v>
      </c>
      <c r="AD17" s="14">
        <f>SUM(AA18:AA36)-AA17</f>
        <v>0</v>
      </c>
    </row>
    <row r="18" spans="1:30" s="4" customFormat="1" ht="24.9" customHeight="1" thickTop="1" thickBot="1" x14ac:dyDescent="0.3">
      <c r="A18" s="285"/>
      <c r="B18" s="277"/>
      <c r="C18" s="19" t="s">
        <v>99</v>
      </c>
      <c r="D18" s="20">
        <f>(IF(ISBLANK(C18),0,VLOOKUP(C18,'Basic Remuneration levels 2026'!$B$5:$O$24,12,FALSE)))</f>
        <v>875.0687179487179</v>
      </c>
      <c r="E18" s="21"/>
      <c r="F18" s="21"/>
      <c r="G18" s="21"/>
      <c r="H18" s="21"/>
      <c r="I18" s="21"/>
      <c r="J18" s="21"/>
      <c r="K18" s="21"/>
      <c r="L18" s="21"/>
      <c r="M18" s="21"/>
      <c r="N18" s="21"/>
      <c r="O18" s="21"/>
      <c r="P18" s="21"/>
      <c r="Q18" s="21"/>
      <c r="R18" s="21"/>
      <c r="S18" s="21"/>
      <c r="T18" s="21"/>
      <c r="U18" s="21"/>
      <c r="V18" s="21"/>
      <c r="W18" s="21"/>
      <c r="X18" s="21"/>
      <c r="Y18" s="21"/>
      <c r="Z18" s="21"/>
      <c r="AA18" s="88">
        <f t="shared" si="4"/>
        <v>0</v>
      </c>
      <c r="AB18" s="75">
        <v>0</v>
      </c>
      <c r="AD18" s="22"/>
    </row>
    <row r="19" spans="1:30" s="4" customFormat="1" ht="24.9" customHeight="1" thickTop="1" thickBot="1" x14ac:dyDescent="0.3">
      <c r="A19" s="287"/>
      <c r="B19" s="288"/>
      <c r="C19" s="19"/>
      <c r="D19" s="20">
        <f>(IF(ISBLANK(C19),0,VLOOKUP(C19,'Basic Remuneration levels 2026'!$B$5:$O$24,12,FALSE)))</f>
        <v>0</v>
      </c>
      <c r="E19" s="21"/>
      <c r="F19" s="21"/>
      <c r="G19" s="21"/>
      <c r="H19" s="21"/>
      <c r="I19" s="21"/>
      <c r="J19" s="21"/>
      <c r="K19" s="21"/>
      <c r="L19" s="21"/>
      <c r="M19" s="21"/>
      <c r="N19" s="21"/>
      <c r="O19" s="21"/>
      <c r="P19" s="21"/>
      <c r="Q19" s="21"/>
      <c r="R19" s="21"/>
      <c r="S19" s="21"/>
      <c r="T19" s="21"/>
      <c r="U19" s="21"/>
      <c r="V19" s="21"/>
      <c r="W19" s="21"/>
      <c r="X19" s="21"/>
      <c r="Y19" s="21"/>
      <c r="Z19" s="21"/>
      <c r="AA19" s="88">
        <f t="shared" si="4"/>
        <v>0</v>
      </c>
      <c r="AB19" s="75">
        <v>0</v>
      </c>
      <c r="AD19" s="22"/>
    </row>
    <row r="20" spans="1:30" s="4" customFormat="1" ht="24.9" customHeight="1" thickTop="1" thickBot="1" x14ac:dyDescent="0.4">
      <c r="A20" s="286"/>
      <c r="B20" s="270"/>
      <c r="C20" s="19"/>
      <c r="D20" s="20">
        <f>(IF(ISBLANK(C20),0,VLOOKUP(C20,'Basic Remuneration levels 2026'!$B$5:$O$24,12,FALSE)))</f>
        <v>0</v>
      </c>
      <c r="E20" s="21"/>
      <c r="F20" s="21"/>
      <c r="G20" s="21"/>
      <c r="H20" s="21"/>
      <c r="I20" s="21"/>
      <c r="J20" s="21"/>
      <c r="K20" s="21"/>
      <c r="L20" s="21"/>
      <c r="M20" s="21"/>
      <c r="N20" s="21"/>
      <c r="O20" s="21"/>
      <c r="P20" s="21"/>
      <c r="Q20" s="21"/>
      <c r="R20" s="21"/>
      <c r="S20" s="21"/>
      <c r="T20" s="21"/>
      <c r="U20" s="21"/>
      <c r="V20" s="21"/>
      <c r="W20" s="21"/>
      <c r="X20" s="21"/>
      <c r="Y20" s="21"/>
      <c r="Z20" s="21"/>
      <c r="AA20" s="88">
        <f t="shared" si="4"/>
        <v>0</v>
      </c>
      <c r="AB20" s="75">
        <v>0</v>
      </c>
      <c r="AD20" s="22"/>
    </row>
    <row r="21" spans="1:30" s="4" customFormat="1" ht="24.9" customHeight="1" thickTop="1" thickBot="1" x14ac:dyDescent="0.4">
      <c r="A21" s="283"/>
      <c r="B21" s="284"/>
      <c r="C21" s="19"/>
      <c r="D21" s="20">
        <f>(IF(ISBLANK(C21),0,VLOOKUP(C21,'Basic Remuneration levels 2026'!$B$5:$O$24,12,FALSE)))</f>
        <v>0</v>
      </c>
      <c r="E21" s="21"/>
      <c r="F21" s="21"/>
      <c r="G21" s="21"/>
      <c r="H21" s="21"/>
      <c r="I21" s="21"/>
      <c r="J21" s="21"/>
      <c r="K21" s="21"/>
      <c r="L21" s="21"/>
      <c r="M21" s="21"/>
      <c r="N21" s="21"/>
      <c r="O21" s="21"/>
      <c r="P21" s="21"/>
      <c r="Q21" s="21"/>
      <c r="R21" s="21"/>
      <c r="S21" s="21"/>
      <c r="T21" s="21"/>
      <c r="U21" s="21"/>
      <c r="V21" s="21"/>
      <c r="W21" s="21"/>
      <c r="X21" s="21"/>
      <c r="Y21" s="21"/>
      <c r="Z21" s="21"/>
      <c r="AA21" s="88">
        <f t="shared" si="4"/>
        <v>0</v>
      </c>
      <c r="AB21" s="75">
        <v>0</v>
      </c>
      <c r="AD21" s="22"/>
    </row>
    <row r="22" spans="1:30" s="4" customFormat="1" ht="24.9" customHeight="1" thickTop="1" thickBot="1" x14ac:dyDescent="0.4">
      <c r="A22" s="283"/>
      <c r="B22" s="284"/>
      <c r="C22" s="19"/>
      <c r="D22" s="20">
        <f>(IF(ISBLANK(C22),0,VLOOKUP(C22,'Basic Remuneration levels 2026'!$B$5:$O$24,12,FALSE)))</f>
        <v>0</v>
      </c>
      <c r="E22" s="21"/>
      <c r="F22" s="21"/>
      <c r="G22" s="21"/>
      <c r="H22" s="21"/>
      <c r="I22" s="21"/>
      <c r="J22" s="21"/>
      <c r="K22" s="21"/>
      <c r="L22" s="21"/>
      <c r="M22" s="21"/>
      <c r="N22" s="21"/>
      <c r="O22" s="21"/>
      <c r="P22" s="21"/>
      <c r="Q22" s="21"/>
      <c r="R22" s="21"/>
      <c r="S22" s="21"/>
      <c r="T22" s="21"/>
      <c r="U22" s="21"/>
      <c r="V22" s="21"/>
      <c r="W22" s="21"/>
      <c r="X22" s="21"/>
      <c r="Y22" s="21"/>
      <c r="Z22" s="21"/>
      <c r="AA22" s="88">
        <f t="shared" si="4"/>
        <v>0</v>
      </c>
      <c r="AB22" s="75">
        <v>0</v>
      </c>
      <c r="AD22" s="22"/>
    </row>
    <row r="23" spans="1:30" s="4" customFormat="1" ht="24.9" customHeight="1" thickTop="1" thickBot="1" x14ac:dyDescent="0.4">
      <c r="A23" s="283"/>
      <c r="B23" s="284"/>
      <c r="C23" s="19"/>
      <c r="D23" s="20">
        <f>(IF(ISBLANK(C23),0,VLOOKUP(C23,'Basic Remuneration levels 2026'!$B$5:$O$24,12,FALSE)))</f>
        <v>0</v>
      </c>
      <c r="E23" s="21"/>
      <c r="F23" s="21"/>
      <c r="G23" s="21"/>
      <c r="H23" s="21"/>
      <c r="I23" s="21"/>
      <c r="J23" s="21"/>
      <c r="K23" s="21"/>
      <c r="L23" s="21"/>
      <c r="M23" s="21"/>
      <c r="N23" s="21"/>
      <c r="O23" s="21"/>
      <c r="P23" s="21"/>
      <c r="Q23" s="21"/>
      <c r="R23" s="21"/>
      <c r="S23" s="21"/>
      <c r="T23" s="21"/>
      <c r="U23" s="21"/>
      <c r="V23" s="21"/>
      <c r="W23" s="21"/>
      <c r="X23" s="21"/>
      <c r="Y23" s="21"/>
      <c r="Z23" s="21"/>
      <c r="AA23" s="88">
        <f t="shared" si="4"/>
        <v>0</v>
      </c>
      <c r="AB23" s="75">
        <v>0</v>
      </c>
      <c r="AD23" s="22"/>
    </row>
    <row r="24" spans="1:30" s="4" customFormat="1" ht="24.9" customHeight="1" thickTop="1" thickBot="1" x14ac:dyDescent="0.4">
      <c r="A24" s="283"/>
      <c r="B24" s="284"/>
      <c r="C24" s="19"/>
      <c r="D24" s="20">
        <f>(IF(ISBLANK(C24),0,VLOOKUP(C24,'Basic Remuneration levels 2026'!$B$5:$O$24,12,FALSE)))</f>
        <v>0</v>
      </c>
      <c r="E24" s="21"/>
      <c r="F24" s="21"/>
      <c r="G24" s="21"/>
      <c r="H24" s="21"/>
      <c r="I24" s="21"/>
      <c r="J24" s="21"/>
      <c r="K24" s="21"/>
      <c r="L24" s="21"/>
      <c r="M24" s="21"/>
      <c r="N24" s="21"/>
      <c r="O24" s="21"/>
      <c r="P24" s="21"/>
      <c r="Q24" s="21"/>
      <c r="R24" s="21"/>
      <c r="S24" s="21"/>
      <c r="T24" s="21"/>
      <c r="U24" s="21"/>
      <c r="V24" s="21"/>
      <c r="W24" s="21"/>
      <c r="X24" s="21"/>
      <c r="Y24" s="21"/>
      <c r="Z24" s="21"/>
      <c r="AA24" s="88">
        <f t="shared" si="4"/>
        <v>0</v>
      </c>
      <c r="AB24" s="75">
        <v>0</v>
      </c>
      <c r="AD24" s="22"/>
    </row>
    <row r="25" spans="1:30" s="4" customFormat="1" ht="24.9" customHeight="1" thickTop="1" thickBot="1" x14ac:dyDescent="0.4">
      <c r="A25" s="283"/>
      <c r="B25" s="284"/>
      <c r="C25" s="19"/>
      <c r="D25" s="20">
        <f>(IF(ISBLANK(C25),0,VLOOKUP(C25,'Basic Remuneration levels 2026'!$B$5:$O$24,12,FALSE)))</f>
        <v>0</v>
      </c>
      <c r="E25" s="21"/>
      <c r="F25" s="21"/>
      <c r="G25" s="21"/>
      <c r="H25" s="21"/>
      <c r="I25" s="21"/>
      <c r="J25" s="21"/>
      <c r="K25" s="21"/>
      <c r="L25" s="21"/>
      <c r="M25" s="21"/>
      <c r="N25" s="21"/>
      <c r="O25" s="21"/>
      <c r="P25" s="21"/>
      <c r="Q25" s="21"/>
      <c r="R25" s="21"/>
      <c r="S25" s="21"/>
      <c r="T25" s="21"/>
      <c r="U25" s="21"/>
      <c r="V25" s="21"/>
      <c r="W25" s="21"/>
      <c r="X25" s="21"/>
      <c r="Y25" s="21"/>
      <c r="Z25" s="21"/>
      <c r="AA25" s="88">
        <f t="shared" si="4"/>
        <v>0</v>
      </c>
      <c r="AB25" s="75">
        <v>0</v>
      </c>
      <c r="AD25" s="22"/>
    </row>
    <row r="26" spans="1:30" s="4" customFormat="1" ht="24.9" customHeight="1" thickTop="1" thickBot="1" x14ac:dyDescent="0.4">
      <c r="A26" s="283"/>
      <c r="B26" s="284"/>
      <c r="C26" s="19"/>
      <c r="D26" s="20">
        <f>(IF(ISBLANK(C26),0,VLOOKUP(C26,'Basic Remuneration levels 2026'!$B$5:$O$24,12,FALSE)))</f>
        <v>0</v>
      </c>
      <c r="E26" s="21"/>
      <c r="F26" s="21"/>
      <c r="G26" s="21"/>
      <c r="H26" s="21"/>
      <c r="I26" s="21"/>
      <c r="J26" s="21"/>
      <c r="K26" s="21"/>
      <c r="L26" s="21"/>
      <c r="M26" s="21"/>
      <c r="N26" s="21"/>
      <c r="O26" s="21"/>
      <c r="P26" s="21"/>
      <c r="Q26" s="21"/>
      <c r="R26" s="21"/>
      <c r="S26" s="21"/>
      <c r="T26" s="21"/>
      <c r="U26" s="21"/>
      <c r="V26" s="21"/>
      <c r="W26" s="21"/>
      <c r="X26" s="21"/>
      <c r="Y26" s="21"/>
      <c r="Z26" s="21"/>
      <c r="AA26" s="88">
        <f t="shared" si="4"/>
        <v>0</v>
      </c>
      <c r="AB26" s="75">
        <v>0</v>
      </c>
      <c r="AD26" s="22"/>
    </row>
    <row r="27" spans="1:30" s="4" customFormat="1" ht="24.9" customHeight="1" thickTop="1" thickBot="1" x14ac:dyDescent="0.4">
      <c r="A27" s="283"/>
      <c r="B27" s="284"/>
      <c r="C27" s="19"/>
      <c r="D27" s="20">
        <f>(IF(ISBLANK(C27),0,VLOOKUP(C27,'Basic Remuneration levels 2026'!$B$5:$O$24,12,FALSE)))</f>
        <v>0</v>
      </c>
      <c r="E27" s="21"/>
      <c r="F27" s="21"/>
      <c r="G27" s="21"/>
      <c r="H27" s="21"/>
      <c r="I27" s="21"/>
      <c r="J27" s="21"/>
      <c r="K27" s="21"/>
      <c r="L27" s="21"/>
      <c r="M27" s="21"/>
      <c r="N27" s="21"/>
      <c r="O27" s="21"/>
      <c r="P27" s="21"/>
      <c r="Q27" s="21"/>
      <c r="R27" s="21"/>
      <c r="S27" s="21"/>
      <c r="T27" s="21"/>
      <c r="U27" s="21"/>
      <c r="V27" s="21"/>
      <c r="W27" s="21"/>
      <c r="X27" s="21"/>
      <c r="Y27" s="21"/>
      <c r="Z27" s="21"/>
      <c r="AA27" s="88">
        <f t="shared" si="4"/>
        <v>0</v>
      </c>
      <c r="AB27" s="75">
        <v>0</v>
      </c>
      <c r="AD27" s="22"/>
    </row>
    <row r="28" spans="1:30" s="4" customFormat="1" ht="24.9" customHeight="1" thickTop="1" thickBot="1" x14ac:dyDescent="0.4">
      <c r="A28" s="283"/>
      <c r="B28" s="284"/>
      <c r="C28" s="19"/>
      <c r="D28" s="20">
        <f>(IF(ISBLANK(C28),0,VLOOKUP(C28,'Basic Remuneration levels 2026'!$B$5:$O$24,12,FALSE)))</f>
        <v>0</v>
      </c>
      <c r="E28" s="21"/>
      <c r="F28" s="21"/>
      <c r="G28" s="21"/>
      <c r="H28" s="21"/>
      <c r="I28" s="21"/>
      <c r="J28" s="21"/>
      <c r="K28" s="21"/>
      <c r="L28" s="21"/>
      <c r="M28" s="21"/>
      <c r="N28" s="21"/>
      <c r="O28" s="21"/>
      <c r="P28" s="21"/>
      <c r="Q28" s="21"/>
      <c r="R28" s="21"/>
      <c r="S28" s="21"/>
      <c r="T28" s="21"/>
      <c r="U28" s="21"/>
      <c r="V28" s="21"/>
      <c r="W28" s="21"/>
      <c r="X28" s="21"/>
      <c r="Y28" s="21"/>
      <c r="Z28" s="21"/>
      <c r="AA28" s="88">
        <f t="shared" si="4"/>
        <v>0</v>
      </c>
      <c r="AB28" s="75">
        <v>0</v>
      </c>
      <c r="AD28" s="22"/>
    </row>
    <row r="29" spans="1:30" s="4" customFormat="1" ht="24.9" customHeight="1" thickTop="1" thickBot="1" x14ac:dyDescent="0.4">
      <c r="A29" s="283"/>
      <c r="B29" s="284"/>
      <c r="C29" s="19"/>
      <c r="D29" s="20">
        <f>(IF(ISBLANK(C29),0,VLOOKUP(C29,'Basic Remuneration levels 2026'!$B$5:$O$24,12,FALSE)))</f>
        <v>0</v>
      </c>
      <c r="E29" s="21"/>
      <c r="F29" s="21"/>
      <c r="G29" s="21"/>
      <c r="H29" s="21"/>
      <c r="I29" s="21"/>
      <c r="J29" s="21"/>
      <c r="K29" s="21"/>
      <c r="L29" s="21"/>
      <c r="M29" s="21"/>
      <c r="N29" s="21"/>
      <c r="O29" s="21"/>
      <c r="P29" s="21"/>
      <c r="Q29" s="21"/>
      <c r="R29" s="21"/>
      <c r="S29" s="21"/>
      <c r="T29" s="21"/>
      <c r="U29" s="21"/>
      <c r="V29" s="21"/>
      <c r="W29" s="21"/>
      <c r="X29" s="21"/>
      <c r="Y29" s="21"/>
      <c r="Z29" s="21"/>
      <c r="AA29" s="88">
        <f t="shared" si="4"/>
        <v>0</v>
      </c>
      <c r="AB29" s="75">
        <v>0</v>
      </c>
      <c r="AD29" s="22"/>
    </row>
    <row r="30" spans="1:30" s="4" customFormat="1" ht="24.9" customHeight="1" thickTop="1" thickBot="1" x14ac:dyDescent="0.4">
      <c r="A30" s="283"/>
      <c r="B30" s="284"/>
      <c r="C30" s="19"/>
      <c r="D30" s="20">
        <f>(IF(ISBLANK(C30),0,VLOOKUP(C30,'Basic Remuneration levels 2026'!$B$5:$O$24,12,FALSE)))</f>
        <v>0</v>
      </c>
      <c r="E30" s="21"/>
      <c r="F30" s="21"/>
      <c r="G30" s="21"/>
      <c r="H30" s="21"/>
      <c r="I30" s="21"/>
      <c r="J30" s="21"/>
      <c r="K30" s="21"/>
      <c r="L30" s="21"/>
      <c r="M30" s="21"/>
      <c r="N30" s="21"/>
      <c r="O30" s="21"/>
      <c r="P30" s="21"/>
      <c r="Q30" s="21"/>
      <c r="R30" s="21"/>
      <c r="S30" s="21"/>
      <c r="T30" s="21"/>
      <c r="U30" s="21"/>
      <c r="V30" s="21"/>
      <c r="W30" s="21"/>
      <c r="X30" s="21"/>
      <c r="Y30" s="21"/>
      <c r="Z30" s="21"/>
      <c r="AA30" s="88">
        <f t="shared" si="4"/>
        <v>0</v>
      </c>
      <c r="AB30" s="75">
        <v>0</v>
      </c>
      <c r="AD30" s="22"/>
    </row>
    <row r="31" spans="1:30" s="4" customFormat="1" ht="24.9" customHeight="1" thickTop="1" thickBot="1" x14ac:dyDescent="0.4">
      <c r="A31" s="283"/>
      <c r="B31" s="284"/>
      <c r="C31" s="19"/>
      <c r="D31" s="20">
        <f>(IF(ISBLANK(C31),0,VLOOKUP(C31,'Basic Remuneration levels 2026'!$B$5:$O$24,12,FALSE)))</f>
        <v>0</v>
      </c>
      <c r="E31" s="21"/>
      <c r="F31" s="21"/>
      <c r="G31" s="21"/>
      <c r="H31" s="21"/>
      <c r="I31" s="21"/>
      <c r="J31" s="21"/>
      <c r="K31" s="21"/>
      <c r="L31" s="21"/>
      <c r="M31" s="21"/>
      <c r="N31" s="21"/>
      <c r="O31" s="21"/>
      <c r="P31" s="21"/>
      <c r="Q31" s="21"/>
      <c r="R31" s="21"/>
      <c r="S31" s="21"/>
      <c r="T31" s="21"/>
      <c r="U31" s="21"/>
      <c r="V31" s="21"/>
      <c r="W31" s="21"/>
      <c r="X31" s="21"/>
      <c r="Y31" s="21"/>
      <c r="Z31" s="21"/>
      <c r="AA31" s="88">
        <f t="shared" si="4"/>
        <v>0</v>
      </c>
      <c r="AB31" s="75">
        <v>0</v>
      </c>
      <c r="AD31" s="22"/>
    </row>
    <row r="32" spans="1:30" s="4" customFormat="1" ht="24.9" customHeight="1" thickTop="1" thickBot="1" x14ac:dyDescent="0.4">
      <c r="A32" s="283"/>
      <c r="B32" s="284"/>
      <c r="C32" s="19"/>
      <c r="D32" s="20">
        <f>(IF(ISBLANK(C32),0,VLOOKUP(C32,'Basic Remuneration levels 2026'!$B$5:$O$24,12,FALSE)))</f>
        <v>0</v>
      </c>
      <c r="E32" s="21"/>
      <c r="F32" s="21"/>
      <c r="G32" s="21"/>
      <c r="H32" s="21"/>
      <c r="I32" s="21"/>
      <c r="J32" s="21"/>
      <c r="K32" s="21"/>
      <c r="L32" s="21"/>
      <c r="M32" s="21"/>
      <c r="N32" s="21"/>
      <c r="O32" s="21"/>
      <c r="P32" s="21"/>
      <c r="Q32" s="21"/>
      <c r="R32" s="21"/>
      <c r="S32" s="21"/>
      <c r="T32" s="21"/>
      <c r="U32" s="21"/>
      <c r="V32" s="21"/>
      <c r="W32" s="21"/>
      <c r="X32" s="21"/>
      <c r="Y32" s="21"/>
      <c r="Z32" s="21"/>
      <c r="AA32" s="88">
        <f t="shared" si="4"/>
        <v>0</v>
      </c>
      <c r="AB32" s="75">
        <v>0</v>
      </c>
      <c r="AD32" s="22"/>
    </row>
    <row r="33" spans="1:30" s="4" customFormat="1" ht="24.9" customHeight="1" thickTop="1" thickBot="1" x14ac:dyDescent="0.4">
      <c r="A33" s="283"/>
      <c r="B33" s="284"/>
      <c r="C33" s="19"/>
      <c r="D33" s="20">
        <f>(IF(ISBLANK(C33),0,VLOOKUP(C33,'Basic Remuneration levels 2026'!$B$5:$O$24,12,FALSE)))</f>
        <v>0</v>
      </c>
      <c r="E33" s="21"/>
      <c r="F33" s="21"/>
      <c r="G33" s="21"/>
      <c r="H33" s="21"/>
      <c r="I33" s="21"/>
      <c r="J33" s="21"/>
      <c r="K33" s="21"/>
      <c r="L33" s="21"/>
      <c r="M33" s="21"/>
      <c r="N33" s="21"/>
      <c r="O33" s="21"/>
      <c r="P33" s="21"/>
      <c r="Q33" s="21"/>
      <c r="R33" s="21"/>
      <c r="S33" s="21"/>
      <c r="T33" s="21"/>
      <c r="U33" s="21"/>
      <c r="V33" s="21"/>
      <c r="W33" s="21"/>
      <c r="X33" s="21"/>
      <c r="Y33" s="21"/>
      <c r="Z33" s="21"/>
      <c r="AA33" s="88">
        <f t="shared" si="4"/>
        <v>0</v>
      </c>
      <c r="AB33" s="75">
        <v>0</v>
      </c>
      <c r="AD33" s="22"/>
    </row>
    <row r="34" spans="1:30" s="4" customFormat="1" ht="24.9" customHeight="1" thickTop="1" thickBot="1" x14ac:dyDescent="0.4">
      <c r="A34" s="283"/>
      <c r="B34" s="284"/>
      <c r="C34" s="19"/>
      <c r="D34" s="20">
        <f>(IF(ISBLANK(C34),0,VLOOKUP(C34,'Basic Remuneration levels 2026'!$B$5:$O$24,12,FALSE)))</f>
        <v>0</v>
      </c>
      <c r="E34" s="21"/>
      <c r="F34" s="21"/>
      <c r="G34" s="21"/>
      <c r="H34" s="21"/>
      <c r="I34" s="21"/>
      <c r="J34" s="21"/>
      <c r="K34" s="21"/>
      <c r="L34" s="21"/>
      <c r="M34" s="21"/>
      <c r="N34" s="21"/>
      <c r="O34" s="21"/>
      <c r="P34" s="21"/>
      <c r="Q34" s="21"/>
      <c r="R34" s="21"/>
      <c r="S34" s="21"/>
      <c r="T34" s="21"/>
      <c r="U34" s="21"/>
      <c r="V34" s="21"/>
      <c r="W34" s="21"/>
      <c r="X34" s="21"/>
      <c r="Y34" s="21"/>
      <c r="Z34" s="21"/>
      <c r="AA34" s="88">
        <f t="shared" si="4"/>
        <v>0</v>
      </c>
      <c r="AB34" s="75">
        <v>0</v>
      </c>
      <c r="AD34" s="22"/>
    </row>
    <row r="35" spans="1:30" s="4" customFormat="1" ht="24.9" customHeight="1" thickTop="1" thickBot="1" x14ac:dyDescent="0.4">
      <c r="A35" s="283"/>
      <c r="B35" s="284"/>
      <c r="C35" s="19"/>
      <c r="D35" s="20">
        <f>(IF(ISBLANK(C35),0,VLOOKUP(C35,'Basic Remuneration levels 2026'!$B$5:$O$24,12,FALSE)))</f>
        <v>0</v>
      </c>
      <c r="E35" s="21"/>
      <c r="F35" s="21"/>
      <c r="G35" s="21"/>
      <c r="H35" s="21"/>
      <c r="I35" s="21"/>
      <c r="J35" s="21"/>
      <c r="K35" s="21"/>
      <c r="L35" s="21"/>
      <c r="M35" s="21"/>
      <c r="N35" s="21"/>
      <c r="O35" s="21"/>
      <c r="P35" s="21"/>
      <c r="Q35" s="21"/>
      <c r="R35" s="21"/>
      <c r="S35" s="21"/>
      <c r="T35" s="21"/>
      <c r="U35" s="21"/>
      <c r="V35" s="21"/>
      <c r="W35" s="21"/>
      <c r="X35" s="21"/>
      <c r="Y35" s="21"/>
      <c r="Z35" s="21"/>
      <c r="AA35" s="88">
        <f t="shared" si="4"/>
        <v>0</v>
      </c>
      <c r="AB35" s="75">
        <v>0</v>
      </c>
      <c r="AD35" s="22"/>
    </row>
    <row r="36" spans="1:30" s="4" customFormat="1" ht="24.9" customHeight="1" thickTop="1" thickBot="1" x14ac:dyDescent="0.4">
      <c r="A36" s="283"/>
      <c r="B36" s="284"/>
      <c r="C36" s="19"/>
      <c r="D36" s="20">
        <f>(IF(ISBLANK(C36),0,VLOOKUP(C36,'Basic Remuneration levels 2026'!$B$5:$O$24,12,FALSE)))</f>
        <v>0</v>
      </c>
      <c r="E36" s="21"/>
      <c r="F36" s="21"/>
      <c r="G36" s="21"/>
      <c r="H36" s="21"/>
      <c r="I36" s="21"/>
      <c r="J36" s="21"/>
      <c r="K36" s="21"/>
      <c r="L36" s="21"/>
      <c r="M36" s="21"/>
      <c r="N36" s="21"/>
      <c r="O36" s="21"/>
      <c r="P36" s="21"/>
      <c r="Q36" s="21"/>
      <c r="R36" s="21"/>
      <c r="S36" s="21"/>
      <c r="T36" s="21"/>
      <c r="U36" s="21"/>
      <c r="V36" s="21"/>
      <c r="W36" s="21"/>
      <c r="X36" s="21"/>
      <c r="Y36" s="21"/>
      <c r="Z36" s="21"/>
      <c r="AA36" s="88">
        <f t="shared" si="4"/>
        <v>0</v>
      </c>
      <c r="AB36" s="75">
        <v>0</v>
      </c>
      <c r="AD36" s="22"/>
    </row>
    <row r="37" spans="1:30" s="4" customFormat="1" ht="50.25" customHeight="1" thickTop="1" thickBot="1" x14ac:dyDescent="0.3">
      <c r="A37" s="15"/>
      <c r="B37" s="4">
        <v>1.2</v>
      </c>
      <c r="C37" s="16" t="s">
        <v>78</v>
      </c>
      <c r="E37" s="23">
        <f>SUM(E38:E40)</f>
        <v>0</v>
      </c>
      <c r="F37" s="23">
        <f t="shared" ref="F37:M37" si="5">SUM(F38:F40)</f>
        <v>0</v>
      </c>
      <c r="G37" s="23">
        <f t="shared" si="5"/>
        <v>0</v>
      </c>
      <c r="H37" s="23">
        <f t="shared" si="5"/>
        <v>0</v>
      </c>
      <c r="I37" s="23">
        <f t="shared" si="5"/>
        <v>0</v>
      </c>
      <c r="J37" s="23">
        <f t="shared" si="5"/>
        <v>0</v>
      </c>
      <c r="K37" s="23">
        <f t="shared" si="5"/>
        <v>0</v>
      </c>
      <c r="L37" s="23">
        <f t="shared" si="5"/>
        <v>0</v>
      </c>
      <c r="M37" s="23">
        <f t="shared" si="5"/>
        <v>0</v>
      </c>
      <c r="N37" s="23">
        <f t="shared" ref="N37:Z37" si="6">SUM(N38:N40)</f>
        <v>0</v>
      </c>
      <c r="O37" s="23">
        <f t="shared" si="6"/>
        <v>0</v>
      </c>
      <c r="P37" s="23">
        <f t="shared" si="6"/>
        <v>0</v>
      </c>
      <c r="Q37" s="23">
        <f t="shared" si="6"/>
        <v>0</v>
      </c>
      <c r="R37" s="23">
        <f>SUM(R38:R40)</f>
        <v>0</v>
      </c>
      <c r="S37" s="23">
        <f t="shared" ref="S37:V37" si="7">SUM(S38:S40)</f>
        <v>0</v>
      </c>
      <c r="T37" s="23">
        <f t="shared" si="7"/>
        <v>0</v>
      </c>
      <c r="U37" s="23">
        <f t="shared" si="7"/>
        <v>0</v>
      </c>
      <c r="V37" s="23">
        <f t="shared" si="7"/>
        <v>0</v>
      </c>
      <c r="W37" s="23">
        <f t="shared" si="6"/>
        <v>0</v>
      </c>
      <c r="X37" s="23">
        <f>SUM(X38:X40)</f>
        <v>0</v>
      </c>
      <c r="Y37" s="23">
        <f t="shared" si="6"/>
        <v>0</v>
      </c>
      <c r="Z37" s="23">
        <f t="shared" si="6"/>
        <v>0</v>
      </c>
      <c r="AA37" s="88">
        <f t="shared" si="4"/>
        <v>0</v>
      </c>
      <c r="AB37" s="75">
        <f>SUM(AB38:AB40)</f>
        <v>0</v>
      </c>
      <c r="AD37" s="22">
        <f>SUM(AA38:AA40)-AA37</f>
        <v>0</v>
      </c>
    </row>
    <row r="38" spans="1:30" s="4" customFormat="1" ht="24.9" customHeight="1" thickTop="1" thickBot="1" x14ac:dyDescent="0.3">
      <c r="A38" s="15"/>
      <c r="C38" s="24"/>
      <c r="D38" s="25"/>
      <c r="E38" s="26"/>
      <c r="F38" s="26"/>
      <c r="G38" s="26"/>
      <c r="H38" s="26"/>
      <c r="I38" s="26"/>
      <c r="J38" s="26"/>
      <c r="K38" s="26"/>
      <c r="L38" s="26"/>
      <c r="M38" s="26"/>
      <c r="N38" s="26"/>
      <c r="O38" s="26"/>
      <c r="P38" s="26"/>
      <c r="Q38" s="26"/>
      <c r="R38" s="26"/>
      <c r="S38" s="26"/>
      <c r="T38" s="26"/>
      <c r="U38" s="26"/>
      <c r="V38" s="26"/>
      <c r="W38" s="26"/>
      <c r="X38" s="26"/>
      <c r="Y38" s="26"/>
      <c r="Z38" s="26"/>
      <c r="AA38" s="88">
        <f t="shared" si="4"/>
        <v>0</v>
      </c>
      <c r="AB38" s="75"/>
      <c r="AD38" s="22"/>
    </row>
    <row r="39" spans="1:30" s="4" customFormat="1" ht="24.9" customHeight="1" thickTop="1" thickBot="1" x14ac:dyDescent="0.3">
      <c r="A39" s="15"/>
      <c r="C39" s="27"/>
      <c r="D39" s="25"/>
      <c r="E39" s="26"/>
      <c r="F39" s="26"/>
      <c r="G39" s="26"/>
      <c r="H39" s="26"/>
      <c r="I39" s="26"/>
      <c r="J39" s="26"/>
      <c r="K39" s="26"/>
      <c r="L39" s="26"/>
      <c r="M39" s="26"/>
      <c r="N39" s="26"/>
      <c r="O39" s="26"/>
      <c r="P39" s="26"/>
      <c r="Q39" s="26"/>
      <c r="R39" s="26"/>
      <c r="S39" s="26"/>
      <c r="T39" s="26"/>
      <c r="U39" s="26"/>
      <c r="V39" s="26"/>
      <c r="W39" s="26"/>
      <c r="X39" s="26"/>
      <c r="Y39" s="26"/>
      <c r="Z39" s="26"/>
      <c r="AA39" s="88">
        <f t="shared" si="4"/>
        <v>0</v>
      </c>
      <c r="AB39" s="75"/>
      <c r="AD39" s="22"/>
    </row>
    <row r="40" spans="1:30" s="4" customFormat="1" ht="24.9" customHeight="1" thickTop="1" thickBot="1" x14ac:dyDescent="0.3">
      <c r="A40" s="15"/>
      <c r="C40" s="27"/>
      <c r="D40" s="25"/>
      <c r="E40" s="26"/>
      <c r="F40" s="26"/>
      <c r="G40" s="26"/>
      <c r="H40" s="26"/>
      <c r="I40" s="26"/>
      <c r="J40" s="26"/>
      <c r="K40" s="26"/>
      <c r="L40" s="26"/>
      <c r="M40" s="26"/>
      <c r="N40" s="26"/>
      <c r="O40" s="26"/>
      <c r="P40" s="26"/>
      <c r="Q40" s="26"/>
      <c r="R40" s="26"/>
      <c r="S40" s="26"/>
      <c r="T40" s="26"/>
      <c r="U40" s="26"/>
      <c r="V40" s="26"/>
      <c r="W40" s="26"/>
      <c r="X40" s="26"/>
      <c r="Y40" s="26"/>
      <c r="Z40" s="26"/>
      <c r="AA40" s="88">
        <f t="shared" si="4"/>
        <v>0</v>
      </c>
      <c r="AB40" s="75"/>
      <c r="AD40" s="22"/>
    </row>
    <row r="41" spans="1:30" ht="19.5" customHeight="1" thickTop="1" thickBot="1" x14ac:dyDescent="0.3">
      <c r="A41" s="15"/>
      <c r="B41" s="4"/>
      <c r="C41" s="28"/>
      <c r="D41" s="4"/>
      <c r="N41" s="29"/>
      <c r="O41" s="29"/>
      <c r="R41" s="29"/>
      <c r="S41" s="29"/>
      <c r="T41" s="29"/>
      <c r="U41" s="29"/>
      <c r="V41" s="29"/>
      <c r="W41" s="29"/>
      <c r="Z41" s="29"/>
      <c r="AB41" s="30"/>
    </row>
    <row r="42" spans="1:30" ht="19.5" customHeight="1" thickTop="1" thickBot="1" x14ac:dyDescent="0.3">
      <c r="A42" s="7" t="s">
        <v>2</v>
      </c>
      <c r="B42" s="4"/>
      <c r="C42" s="4"/>
      <c r="D42" s="4"/>
      <c r="E42" s="88">
        <f>SUM(E43:E46)</f>
        <v>0</v>
      </c>
      <c r="F42" s="88">
        <f t="shared" ref="F42:Z42" si="8">SUM(F43:F46)</f>
        <v>0</v>
      </c>
      <c r="G42" s="88">
        <f t="shared" si="8"/>
        <v>0</v>
      </c>
      <c r="H42" s="88">
        <f t="shared" si="8"/>
        <v>0</v>
      </c>
      <c r="I42" s="88">
        <f t="shared" si="8"/>
        <v>0</v>
      </c>
      <c r="J42" s="88">
        <f t="shared" si="8"/>
        <v>0</v>
      </c>
      <c r="K42" s="88">
        <f t="shared" si="8"/>
        <v>0</v>
      </c>
      <c r="L42" s="88">
        <f t="shared" si="8"/>
        <v>0</v>
      </c>
      <c r="M42" s="88">
        <f t="shared" si="8"/>
        <v>0</v>
      </c>
      <c r="N42" s="88">
        <f t="shared" si="8"/>
        <v>0</v>
      </c>
      <c r="O42" s="88">
        <f t="shared" si="8"/>
        <v>0</v>
      </c>
      <c r="P42" s="88">
        <f t="shared" si="8"/>
        <v>0</v>
      </c>
      <c r="Q42" s="88">
        <f t="shared" si="8"/>
        <v>0</v>
      </c>
      <c r="R42" s="88">
        <f t="shared" si="8"/>
        <v>0</v>
      </c>
      <c r="S42" s="88">
        <f t="shared" si="8"/>
        <v>0</v>
      </c>
      <c r="T42" s="88">
        <f t="shared" si="8"/>
        <v>0</v>
      </c>
      <c r="U42" s="88">
        <f t="shared" si="8"/>
        <v>0</v>
      </c>
      <c r="V42" s="88">
        <f t="shared" si="8"/>
        <v>0</v>
      </c>
      <c r="W42" s="88">
        <f t="shared" si="8"/>
        <v>0</v>
      </c>
      <c r="X42" s="88">
        <f t="shared" si="8"/>
        <v>0</v>
      </c>
      <c r="Y42" s="88">
        <f t="shared" si="8"/>
        <v>0</v>
      </c>
      <c r="Z42" s="88">
        <f t="shared" si="8"/>
        <v>0</v>
      </c>
      <c r="AA42" s="88">
        <f>SUM(E42:Z42)</f>
        <v>0</v>
      </c>
      <c r="AB42" s="73">
        <f>SUM(AB43:AB46)</f>
        <v>0</v>
      </c>
      <c r="AD42" s="14">
        <f>SUM(AA43:AA45)-AA42</f>
        <v>0</v>
      </c>
    </row>
    <row r="43" spans="1:30" s="4" customFormat="1" ht="24.9" customHeight="1" thickTop="1" thickBot="1" x14ac:dyDescent="0.3">
      <c r="A43" s="15"/>
      <c r="B43" s="4">
        <v>2.1</v>
      </c>
      <c r="C43" s="31" t="s">
        <v>3</v>
      </c>
      <c r="D43" s="25"/>
      <c r="E43" s="21"/>
      <c r="F43" s="21"/>
      <c r="G43" s="21"/>
      <c r="H43" s="21"/>
      <c r="I43" s="21"/>
      <c r="J43" s="21"/>
      <c r="K43" s="21"/>
      <c r="L43" s="21"/>
      <c r="M43" s="21"/>
      <c r="N43" s="21"/>
      <c r="O43" s="21"/>
      <c r="P43" s="21"/>
      <c r="Q43" s="21"/>
      <c r="R43" s="21"/>
      <c r="S43" s="21"/>
      <c r="T43" s="21"/>
      <c r="U43" s="21"/>
      <c r="V43" s="21"/>
      <c r="W43" s="21"/>
      <c r="X43" s="21"/>
      <c r="Y43" s="21"/>
      <c r="Z43" s="21"/>
      <c r="AA43" s="88">
        <f>SUM(E43:Z43)</f>
        <v>0</v>
      </c>
      <c r="AB43" s="79"/>
      <c r="AD43" s="22"/>
    </row>
    <row r="44" spans="1:30" s="4" customFormat="1" ht="24.9" customHeight="1" thickTop="1" thickBot="1" x14ac:dyDescent="0.3">
      <c r="A44" s="15"/>
      <c r="B44" s="4">
        <v>2.2000000000000002</v>
      </c>
      <c r="C44" s="31" t="s">
        <v>4</v>
      </c>
      <c r="D44" s="25"/>
      <c r="E44" s="26"/>
      <c r="F44" s="26"/>
      <c r="G44" s="26"/>
      <c r="H44" s="26"/>
      <c r="I44" s="26"/>
      <c r="J44" s="26"/>
      <c r="K44" s="26"/>
      <c r="L44" s="26"/>
      <c r="M44" s="26"/>
      <c r="N44" s="26"/>
      <c r="O44" s="26"/>
      <c r="P44" s="26"/>
      <c r="Q44" s="26"/>
      <c r="R44" s="26"/>
      <c r="S44" s="26"/>
      <c r="T44" s="26"/>
      <c r="U44" s="26"/>
      <c r="V44" s="26"/>
      <c r="W44" s="26"/>
      <c r="X44" s="26"/>
      <c r="Y44" s="26"/>
      <c r="Z44" s="26"/>
      <c r="AA44" s="88">
        <f>SUM(E44:Z44)</f>
        <v>0</v>
      </c>
      <c r="AB44" s="75"/>
      <c r="AD44" s="22"/>
    </row>
    <row r="45" spans="1:30" s="4" customFormat="1" ht="24.9" customHeight="1" thickTop="1" thickBot="1" x14ac:dyDescent="0.3">
      <c r="A45" s="15"/>
      <c r="B45" s="4">
        <v>2.2999999999999998</v>
      </c>
      <c r="C45" s="31" t="s">
        <v>37</v>
      </c>
      <c r="D45" s="32" t="s">
        <v>36</v>
      </c>
      <c r="E45" s="26"/>
      <c r="F45" s="26"/>
      <c r="G45" s="26"/>
      <c r="H45" s="26"/>
      <c r="I45" s="26"/>
      <c r="J45" s="26"/>
      <c r="K45" s="26"/>
      <c r="L45" s="26"/>
      <c r="M45" s="26"/>
      <c r="N45" s="26"/>
      <c r="O45" s="26"/>
      <c r="P45" s="26"/>
      <c r="Q45" s="26"/>
      <c r="R45" s="26"/>
      <c r="S45" s="26"/>
      <c r="T45" s="26"/>
      <c r="U45" s="26"/>
      <c r="V45" s="26"/>
      <c r="W45" s="26"/>
      <c r="X45" s="26"/>
      <c r="Y45" s="26"/>
      <c r="Z45" s="26"/>
      <c r="AA45" s="88">
        <f>SUM(E45:Z45)</f>
        <v>0</v>
      </c>
      <c r="AB45" s="75"/>
      <c r="AD45" s="22"/>
    </row>
    <row r="46" spans="1:30" ht="24.9" customHeight="1" thickTop="1" thickBot="1" x14ac:dyDescent="0.3">
      <c r="A46" s="15"/>
      <c r="B46" s="4"/>
      <c r="C46" s="4"/>
      <c r="D46" s="32" t="s">
        <v>43</v>
      </c>
      <c r="E46" s="33"/>
      <c r="F46" s="33"/>
      <c r="G46" s="33"/>
      <c r="H46" s="33"/>
      <c r="I46" s="33"/>
      <c r="J46" s="33"/>
      <c r="K46" s="33"/>
      <c r="L46" s="33"/>
      <c r="M46" s="33"/>
      <c r="N46" s="33"/>
      <c r="O46" s="33"/>
      <c r="P46" s="33"/>
      <c r="Q46" s="33"/>
      <c r="R46" s="33"/>
      <c r="S46" s="33"/>
      <c r="T46" s="33"/>
      <c r="U46" s="33"/>
      <c r="V46" s="33"/>
      <c r="W46" s="33"/>
      <c r="X46" s="33"/>
      <c r="Y46" s="33"/>
      <c r="Z46" s="33"/>
      <c r="AA46" s="88">
        <f>SUM(E46:Z46)</f>
        <v>0</v>
      </c>
      <c r="AB46" s="80"/>
    </row>
    <row r="47" spans="1:30" ht="19.5" customHeight="1" thickTop="1" thickBot="1" x14ac:dyDescent="0.3">
      <c r="A47" s="15"/>
      <c r="B47" s="4"/>
      <c r="C47" s="4"/>
      <c r="D47" s="4"/>
      <c r="N47" s="29"/>
      <c r="O47" s="29"/>
      <c r="R47" s="29"/>
      <c r="S47" s="29"/>
      <c r="T47" s="29"/>
      <c r="U47" s="29"/>
      <c r="V47" s="29"/>
      <c r="W47" s="29"/>
      <c r="Z47" s="29"/>
      <c r="AB47" s="30"/>
    </row>
    <row r="48" spans="1:30" ht="19.5" customHeight="1" thickTop="1" thickBot="1" x14ac:dyDescent="0.3">
      <c r="A48" s="7" t="s">
        <v>41</v>
      </c>
      <c r="B48" s="4"/>
      <c r="C48" s="4"/>
      <c r="D48" s="4"/>
      <c r="E48" s="88">
        <f>SUM(E49:E80)</f>
        <v>0</v>
      </c>
      <c r="F48" s="88">
        <f t="shared" ref="F48:Z48" si="9">SUM(F49:F80)</f>
        <v>0</v>
      </c>
      <c r="G48" s="88">
        <f t="shared" si="9"/>
        <v>0</v>
      </c>
      <c r="H48" s="88">
        <f t="shared" si="9"/>
        <v>0</v>
      </c>
      <c r="I48" s="88">
        <f t="shared" si="9"/>
        <v>0</v>
      </c>
      <c r="J48" s="88">
        <f t="shared" si="9"/>
        <v>0</v>
      </c>
      <c r="K48" s="88">
        <f t="shared" si="9"/>
        <v>0</v>
      </c>
      <c r="L48" s="88">
        <f t="shared" si="9"/>
        <v>0</v>
      </c>
      <c r="M48" s="88">
        <f t="shared" si="9"/>
        <v>0</v>
      </c>
      <c r="N48" s="88">
        <f t="shared" si="9"/>
        <v>0</v>
      </c>
      <c r="O48" s="88">
        <f t="shared" si="9"/>
        <v>0</v>
      </c>
      <c r="P48" s="88">
        <f t="shared" si="9"/>
        <v>0</v>
      </c>
      <c r="Q48" s="88">
        <f t="shared" si="9"/>
        <v>0</v>
      </c>
      <c r="R48" s="88">
        <f t="shared" si="9"/>
        <v>0</v>
      </c>
      <c r="S48" s="88">
        <f t="shared" si="9"/>
        <v>0</v>
      </c>
      <c r="T48" s="88">
        <f t="shared" si="9"/>
        <v>0</v>
      </c>
      <c r="U48" s="88">
        <f t="shared" si="9"/>
        <v>0</v>
      </c>
      <c r="V48" s="88">
        <f t="shared" si="9"/>
        <v>0</v>
      </c>
      <c r="W48" s="88">
        <f t="shared" si="9"/>
        <v>0</v>
      </c>
      <c r="X48" s="88">
        <f t="shared" si="9"/>
        <v>0</v>
      </c>
      <c r="Y48" s="88">
        <f t="shared" si="9"/>
        <v>0</v>
      </c>
      <c r="Z48" s="88">
        <f t="shared" si="9"/>
        <v>0</v>
      </c>
      <c r="AA48" s="88">
        <f t="shared" ref="AA48:AA80" si="10">SUM(E48:Z48)</f>
        <v>0</v>
      </c>
      <c r="AB48" s="73">
        <f>SUM(AB49:AB80)</f>
        <v>0</v>
      </c>
      <c r="AD48" s="14">
        <f>SUM(AA49:AA80)-AA48</f>
        <v>0</v>
      </c>
    </row>
    <row r="49" spans="1:30" s="4" customFormat="1" ht="24.9" customHeight="1" thickTop="1" thickBot="1" x14ac:dyDescent="0.4">
      <c r="A49" s="15"/>
      <c r="B49" s="4">
        <v>3.1</v>
      </c>
      <c r="C49" s="275" t="s">
        <v>76</v>
      </c>
      <c r="D49" s="276"/>
      <c r="E49" s="34"/>
      <c r="F49" s="34"/>
      <c r="G49" s="34"/>
      <c r="H49" s="34"/>
      <c r="I49" s="34"/>
      <c r="J49" s="34"/>
      <c r="K49" s="34"/>
      <c r="L49" s="34"/>
      <c r="M49" s="34"/>
      <c r="N49" s="34"/>
      <c r="O49" s="34"/>
      <c r="P49" s="34"/>
      <c r="Q49" s="34"/>
      <c r="R49" s="34"/>
      <c r="S49" s="34"/>
      <c r="T49" s="34"/>
      <c r="U49" s="34"/>
      <c r="V49" s="34"/>
      <c r="W49" s="34"/>
      <c r="X49" s="34"/>
      <c r="Y49" s="34"/>
      <c r="Z49" s="34"/>
      <c r="AA49" s="88">
        <f t="shared" si="10"/>
        <v>0</v>
      </c>
      <c r="AB49" s="79"/>
      <c r="AD49" s="22"/>
    </row>
    <row r="50" spans="1:30" s="4" customFormat="1" ht="24.9" customHeight="1" thickTop="1" thickBot="1" x14ac:dyDescent="0.4">
      <c r="A50" s="15"/>
      <c r="B50" s="4">
        <v>3.2</v>
      </c>
      <c r="C50" s="65"/>
      <c r="D50" s="19"/>
      <c r="E50" s="35"/>
      <c r="F50" s="35"/>
      <c r="G50" s="35"/>
      <c r="H50" s="35"/>
      <c r="I50" s="35"/>
      <c r="J50" s="35"/>
      <c r="K50" s="35"/>
      <c r="L50" s="35"/>
      <c r="M50" s="35"/>
      <c r="N50" s="35"/>
      <c r="O50" s="35"/>
      <c r="P50" s="35"/>
      <c r="Q50" s="35"/>
      <c r="R50" s="35"/>
      <c r="S50" s="35"/>
      <c r="T50" s="35"/>
      <c r="U50" s="35"/>
      <c r="V50" s="35"/>
      <c r="W50" s="35"/>
      <c r="X50" s="35"/>
      <c r="Y50" s="35"/>
      <c r="Z50" s="35"/>
      <c r="AA50" s="88">
        <f t="shared" si="10"/>
        <v>0</v>
      </c>
      <c r="AB50" s="75"/>
      <c r="AD50" s="22"/>
    </row>
    <row r="51" spans="1:30" s="4" customFormat="1" ht="24.9" customHeight="1" thickTop="1" thickBot="1" x14ac:dyDescent="0.3">
      <c r="A51" s="15"/>
      <c r="B51" s="4">
        <v>3.3</v>
      </c>
      <c r="C51" s="281"/>
      <c r="D51" s="282"/>
      <c r="E51" s="35"/>
      <c r="F51" s="35"/>
      <c r="G51" s="35"/>
      <c r="H51" s="35"/>
      <c r="I51" s="35"/>
      <c r="J51" s="35"/>
      <c r="K51" s="35"/>
      <c r="L51" s="35"/>
      <c r="M51" s="35"/>
      <c r="N51" s="35"/>
      <c r="O51" s="35"/>
      <c r="P51" s="35"/>
      <c r="Q51" s="35"/>
      <c r="R51" s="35"/>
      <c r="S51" s="35"/>
      <c r="T51" s="35"/>
      <c r="U51" s="35"/>
      <c r="V51" s="35"/>
      <c r="W51" s="35"/>
      <c r="X51" s="35"/>
      <c r="Y51" s="35"/>
      <c r="Z51" s="35"/>
      <c r="AA51" s="88">
        <f t="shared" si="10"/>
        <v>0</v>
      </c>
      <c r="AB51" s="75"/>
      <c r="AD51" s="22"/>
    </row>
    <row r="52" spans="1:30" s="4" customFormat="1" ht="24.9" customHeight="1" thickTop="1" thickBot="1" x14ac:dyDescent="0.4">
      <c r="A52" s="15"/>
      <c r="B52" s="4">
        <v>3.4</v>
      </c>
      <c r="C52" s="275"/>
      <c r="D52" s="276"/>
      <c r="E52" s="35"/>
      <c r="F52" s="35"/>
      <c r="G52" s="35"/>
      <c r="H52" s="35"/>
      <c r="I52" s="35"/>
      <c r="J52" s="35"/>
      <c r="K52" s="35"/>
      <c r="L52" s="35"/>
      <c r="M52" s="35"/>
      <c r="N52" s="35"/>
      <c r="O52" s="35"/>
      <c r="P52" s="35"/>
      <c r="Q52" s="35"/>
      <c r="R52" s="35"/>
      <c r="S52" s="35"/>
      <c r="T52" s="35"/>
      <c r="U52" s="35"/>
      <c r="V52" s="35"/>
      <c r="W52" s="35"/>
      <c r="X52" s="35"/>
      <c r="Y52" s="35"/>
      <c r="Z52" s="35"/>
      <c r="AA52" s="88">
        <f t="shared" si="10"/>
        <v>0</v>
      </c>
      <c r="AB52" s="75"/>
      <c r="AD52" s="22"/>
    </row>
    <row r="53" spans="1:30" s="4" customFormat="1" ht="24.9" customHeight="1" thickTop="1" thickBot="1" x14ac:dyDescent="0.4">
      <c r="A53" s="15"/>
      <c r="B53" s="4">
        <v>3.5</v>
      </c>
      <c r="C53" s="65"/>
      <c r="D53" s="19"/>
      <c r="E53" s="35"/>
      <c r="F53" s="35"/>
      <c r="G53" s="35"/>
      <c r="H53" s="35"/>
      <c r="I53" s="35"/>
      <c r="J53" s="35"/>
      <c r="K53" s="35"/>
      <c r="L53" s="35"/>
      <c r="M53" s="35"/>
      <c r="N53" s="35"/>
      <c r="O53" s="35"/>
      <c r="P53" s="35"/>
      <c r="Q53" s="35"/>
      <c r="R53" s="35"/>
      <c r="S53" s="35"/>
      <c r="T53" s="35"/>
      <c r="U53" s="35"/>
      <c r="V53" s="35"/>
      <c r="W53" s="35"/>
      <c r="X53" s="35"/>
      <c r="Y53" s="35"/>
      <c r="Z53" s="35"/>
      <c r="AA53" s="88">
        <f t="shared" si="10"/>
        <v>0</v>
      </c>
      <c r="AB53" s="75"/>
      <c r="AD53" s="22"/>
    </row>
    <row r="54" spans="1:30" s="4" customFormat="1" ht="24.9" customHeight="1" thickTop="1" thickBot="1" x14ac:dyDescent="0.4">
      <c r="A54" s="15"/>
      <c r="B54" s="4">
        <v>3.6</v>
      </c>
      <c r="C54" s="275"/>
      <c r="D54" s="276"/>
      <c r="E54" s="35"/>
      <c r="F54" s="35"/>
      <c r="G54" s="35"/>
      <c r="H54" s="35"/>
      <c r="I54" s="35"/>
      <c r="J54" s="35"/>
      <c r="K54" s="35"/>
      <c r="L54" s="35"/>
      <c r="M54" s="35"/>
      <c r="N54" s="35"/>
      <c r="O54" s="35"/>
      <c r="P54" s="35"/>
      <c r="Q54" s="35"/>
      <c r="R54" s="35"/>
      <c r="S54" s="35"/>
      <c r="T54" s="35"/>
      <c r="U54" s="35"/>
      <c r="V54" s="35"/>
      <c r="W54" s="35"/>
      <c r="X54" s="35"/>
      <c r="Y54" s="35"/>
      <c r="Z54" s="35"/>
      <c r="AA54" s="88">
        <f t="shared" si="10"/>
        <v>0</v>
      </c>
      <c r="AB54" s="75"/>
      <c r="AD54" s="22"/>
    </row>
    <row r="55" spans="1:30" s="4" customFormat="1" ht="24.9" customHeight="1" thickTop="1" thickBot="1" x14ac:dyDescent="0.4">
      <c r="A55" s="15"/>
      <c r="B55" s="4">
        <v>3.7</v>
      </c>
      <c r="C55" s="65"/>
      <c r="D55" s="19"/>
      <c r="E55" s="35"/>
      <c r="F55" s="35"/>
      <c r="G55" s="35"/>
      <c r="H55" s="35"/>
      <c r="I55" s="35"/>
      <c r="J55" s="35"/>
      <c r="K55" s="35"/>
      <c r="L55" s="35"/>
      <c r="M55" s="35"/>
      <c r="N55" s="35"/>
      <c r="O55" s="35"/>
      <c r="P55" s="35"/>
      <c r="Q55" s="35"/>
      <c r="R55" s="35"/>
      <c r="S55" s="35"/>
      <c r="T55" s="35"/>
      <c r="U55" s="35"/>
      <c r="V55" s="35"/>
      <c r="W55" s="35"/>
      <c r="X55" s="35"/>
      <c r="Y55" s="35"/>
      <c r="Z55" s="35"/>
      <c r="AA55" s="88">
        <f t="shared" si="10"/>
        <v>0</v>
      </c>
      <c r="AB55" s="75"/>
      <c r="AD55" s="22"/>
    </row>
    <row r="56" spans="1:30" s="4" customFormat="1" ht="24.9" customHeight="1" thickTop="1" thickBot="1" x14ac:dyDescent="0.4">
      <c r="A56" s="15"/>
      <c r="B56" s="4">
        <v>3.8</v>
      </c>
      <c r="C56" s="65"/>
      <c r="D56" s="19"/>
      <c r="E56" s="35"/>
      <c r="F56" s="35"/>
      <c r="G56" s="35"/>
      <c r="H56" s="35"/>
      <c r="I56" s="35"/>
      <c r="J56" s="35"/>
      <c r="K56" s="35"/>
      <c r="L56" s="35"/>
      <c r="M56" s="35"/>
      <c r="N56" s="35"/>
      <c r="O56" s="35"/>
      <c r="P56" s="35"/>
      <c r="Q56" s="35"/>
      <c r="R56" s="35"/>
      <c r="S56" s="35"/>
      <c r="T56" s="35"/>
      <c r="U56" s="35"/>
      <c r="V56" s="35"/>
      <c r="W56" s="35"/>
      <c r="X56" s="35"/>
      <c r="Y56" s="35"/>
      <c r="Z56" s="35"/>
      <c r="AA56" s="88">
        <f t="shared" si="10"/>
        <v>0</v>
      </c>
      <c r="AB56" s="75"/>
      <c r="AD56" s="22"/>
    </row>
    <row r="57" spans="1:30" s="4" customFormat="1" ht="24.9" customHeight="1" thickTop="1" thickBot="1" x14ac:dyDescent="0.4">
      <c r="A57" s="15"/>
      <c r="B57" s="4">
        <v>3.9</v>
      </c>
      <c r="C57" s="275"/>
      <c r="D57" s="276"/>
      <c r="E57" s="35"/>
      <c r="F57" s="35"/>
      <c r="G57" s="35"/>
      <c r="H57" s="35"/>
      <c r="I57" s="35"/>
      <c r="J57" s="35"/>
      <c r="K57" s="35"/>
      <c r="L57" s="35"/>
      <c r="M57" s="35"/>
      <c r="N57" s="35"/>
      <c r="O57" s="35"/>
      <c r="P57" s="35"/>
      <c r="Q57" s="35"/>
      <c r="R57" s="35"/>
      <c r="S57" s="35"/>
      <c r="T57" s="35"/>
      <c r="U57" s="35"/>
      <c r="V57" s="35"/>
      <c r="W57" s="35"/>
      <c r="X57" s="35"/>
      <c r="Y57" s="35"/>
      <c r="Z57" s="35"/>
      <c r="AA57" s="88">
        <f t="shared" si="10"/>
        <v>0</v>
      </c>
      <c r="AB57" s="75"/>
      <c r="AD57" s="22"/>
    </row>
    <row r="58" spans="1:30" s="4" customFormat="1" ht="24.9" customHeight="1" thickTop="1" thickBot="1" x14ac:dyDescent="0.4">
      <c r="A58" s="15"/>
      <c r="B58" s="36" t="s">
        <v>0</v>
      </c>
      <c r="C58" s="65"/>
      <c r="D58" s="19"/>
      <c r="E58" s="35"/>
      <c r="F58" s="35"/>
      <c r="G58" s="35"/>
      <c r="H58" s="35"/>
      <c r="I58" s="35"/>
      <c r="J58" s="35"/>
      <c r="K58" s="35"/>
      <c r="L58" s="35"/>
      <c r="M58" s="35"/>
      <c r="N58" s="35"/>
      <c r="O58" s="35"/>
      <c r="P58" s="35"/>
      <c r="Q58" s="35"/>
      <c r="R58" s="35"/>
      <c r="S58" s="35"/>
      <c r="T58" s="35"/>
      <c r="U58" s="35"/>
      <c r="V58" s="35"/>
      <c r="W58" s="35"/>
      <c r="X58" s="35"/>
      <c r="Y58" s="35"/>
      <c r="Z58" s="35"/>
      <c r="AA58" s="88">
        <f t="shared" si="10"/>
        <v>0</v>
      </c>
      <c r="AB58" s="75"/>
      <c r="AD58" s="22"/>
    </row>
    <row r="59" spans="1:30" s="4" customFormat="1" ht="24.9" customHeight="1" thickTop="1" thickBot="1" x14ac:dyDescent="0.4">
      <c r="A59" s="15"/>
      <c r="B59" s="4">
        <v>3.11</v>
      </c>
      <c r="C59" s="270"/>
      <c r="D59" s="270"/>
      <c r="E59" s="35"/>
      <c r="F59" s="35"/>
      <c r="G59" s="35"/>
      <c r="H59" s="35"/>
      <c r="I59" s="35"/>
      <c r="J59" s="35"/>
      <c r="K59" s="35"/>
      <c r="L59" s="35"/>
      <c r="M59" s="35"/>
      <c r="N59" s="35"/>
      <c r="O59" s="35"/>
      <c r="P59" s="35"/>
      <c r="Q59" s="35"/>
      <c r="R59" s="35"/>
      <c r="S59" s="35"/>
      <c r="T59" s="35"/>
      <c r="U59" s="35"/>
      <c r="V59" s="35"/>
      <c r="W59" s="35"/>
      <c r="X59" s="35"/>
      <c r="Y59" s="35"/>
      <c r="Z59" s="35"/>
      <c r="AA59" s="88">
        <f t="shared" si="10"/>
        <v>0</v>
      </c>
      <c r="AB59" s="75"/>
      <c r="AD59" s="22"/>
    </row>
    <row r="60" spans="1:30" s="4" customFormat="1" ht="24.9" customHeight="1" thickTop="1" thickBot="1" x14ac:dyDescent="0.3">
      <c r="A60" s="15"/>
      <c r="B60" s="4">
        <v>3.12</v>
      </c>
      <c r="C60" s="277"/>
      <c r="D60" s="277"/>
      <c r="E60" s="35"/>
      <c r="F60" s="35"/>
      <c r="G60" s="35"/>
      <c r="H60" s="35"/>
      <c r="I60" s="35"/>
      <c r="J60" s="35"/>
      <c r="K60" s="35"/>
      <c r="L60" s="35"/>
      <c r="M60" s="35"/>
      <c r="N60" s="35"/>
      <c r="O60" s="35"/>
      <c r="P60" s="35"/>
      <c r="Q60" s="35"/>
      <c r="R60" s="35"/>
      <c r="S60" s="35"/>
      <c r="T60" s="35"/>
      <c r="U60" s="35"/>
      <c r="V60" s="35"/>
      <c r="W60" s="35"/>
      <c r="X60" s="35"/>
      <c r="Y60" s="35"/>
      <c r="Z60" s="35"/>
      <c r="AA60" s="88">
        <f t="shared" si="10"/>
        <v>0</v>
      </c>
      <c r="AB60" s="75"/>
      <c r="AD60" s="22"/>
    </row>
    <row r="61" spans="1:30" s="4" customFormat="1" ht="24.9" customHeight="1" thickTop="1" thickBot="1" x14ac:dyDescent="0.3">
      <c r="A61" s="15"/>
      <c r="B61" s="4">
        <v>3.13</v>
      </c>
      <c r="C61" s="296"/>
      <c r="D61" s="296"/>
      <c r="E61" s="35"/>
      <c r="F61" s="35"/>
      <c r="G61" s="35"/>
      <c r="H61" s="35"/>
      <c r="I61" s="35"/>
      <c r="J61" s="35"/>
      <c r="K61" s="35"/>
      <c r="L61" s="35"/>
      <c r="M61" s="35"/>
      <c r="N61" s="35"/>
      <c r="O61" s="35"/>
      <c r="P61" s="35"/>
      <c r="Q61" s="35"/>
      <c r="R61" s="35"/>
      <c r="S61" s="35"/>
      <c r="T61" s="35"/>
      <c r="U61" s="35"/>
      <c r="V61" s="35"/>
      <c r="W61" s="35"/>
      <c r="X61" s="35"/>
      <c r="Y61" s="35"/>
      <c r="Z61" s="35"/>
      <c r="AA61" s="88">
        <f t="shared" si="10"/>
        <v>0</v>
      </c>
      <c r="AB61" s="75"/>
      <c r="AD61" s="22"/>
    </row>
    <row r="62" spans="1:30" s="4" customFormat="1" ht="24.9" customHeight="1" thickTop="1" thickBot="1" x14ac:dyDescent="0.4">
      <c r="A62" s="15"/>
      <c r="B62" s="4">
        <v>3.14</v>
      </c>
      <c r="C62" s="275"/>
      <c r="D62" s="276"/>
      <c r="E62" s="35"/>
      <c r="F62" s="35"/>
      <c r="G62" s="35"/>
      <c r="H62" s="35"/>
      <c r="I62" s="35"/>
      <c r="J62" s="35"/>
      <c r="K62" s="35"/>
      <c r="L62" s="35"/>
      <c r="M62" s="35"/>
      <c r="N62" s="35"/>
      <c r="O62" s="35"/>
      <c r="P62" s="35"/>
      <c r="Q62" s="35"/>
      <c r="R62" s="35"/>
      <c r="S62" s="35"/>
      <c r="T62" s="35"/>
      <c r="U62" s="35"/>
      <c r="V62" s="35"/>
      <c r="W62" s="35"/>
      <c r="X62" s="35"/>
      <c r="Y62" s="35"/>
      <c r="Z62" s="35"/>
      <c r="AA62" s="88">
        <f t="shared" si="10"/>
        <v>0</v>
      </c>
      <c r="AB62" s="75"/>
      <c r="AD62" s="22"/>
    </row>
    <row r="63" spans="1:30" s="4" customFormat="1" ht="24.9" customHeight="1" thickTop="1" thickBot="1" x14ac:dyDescent="0.4">
      <c r="A63" s="15"/>
      <c r="B63" s="4">
        <v>3.15</v>
      </c>
      <c r="C63" s="275"/>
      <c r="D63" s="276"/>
      <c r="E63" s="35"/>
      <c r="F63" s="35"/>
      <c r="G63" s="35"/>
      <c r="H63" s="35"/>
      <c r="I63" s="35"/>
      <c r="J63" s="35"/>
      <c r="K63" s="35"/>
      <c r="L63" s="35"/>
      <c r="M63" s="35"/>
      <c r="N63" s="35"/>
      <c r="O63" s="35"/>
      <c r="P63" s="35"/>
      <c r="Q63" s="35"/>
      <c r="R63" s="35"/>
      <c r="S63" s="35"/>
      <c r="T63" s="35"/>
      <c r="U63" s="35"/>
      <c r="V63" s="35"/>
      <c r="W63" s="35"/>
      <c r="X63" s="35"/>
      <c r="Y63" s="35"/>
      <c r="Z63" s="35"/>
      <c r="AA63" s="88">
        <f t="shared" si="10"/>
        <v>0</v>
      </c>
      <c r="AB63" s="75"/>
      <c r="AD63" s="22"/>
    </row>
    <row r="64" spans="1:30" s="4" customFormat="1" ht="24.9" customHeight="1" thickTop="1" thickBot="1" x14ac:dyDescent="0.4">
      <c r="A64" s="15"/>
      <c r="B64" s="4">
        <v>3.16</v>
      </c>
      <c r="C64" s="275"/>
      <c r="D64" s="276"/>
      <c r="E64" s="35"/>
      <c r="F64" s="35"/>
      <c r="G64" s="35"/>
      <c r="H64" s="35"/>
      <c r="I64" s="35"/>
      <c r="J64" s="35"/>
      <c r="K64" s="35"/>
      <c r="L64" s="35"/>
      <c r="M64" s="35"/>
      <c r="N64" s="35"/>
      <c r="O64" s="35"/>
      <c r="P64" s="35"/>
      <c r="Q64" s="35"/>
      <c r="R64" s="35"/>
      <c r="S64" s="35"/>
      <c r="T64" s="35"/>
      <c r="U64" s="35"/>
      <c r="V64" s="35"/>
      <c r="W64" s="35"/>
      <c r="X64" s="35"/>
      <c r="Y64" s="35"/>
      <c r="Z64" s="35"/>
      <c r="AA64" s="88">
        <f t="shared" si="10"/>
        <v>0</v>
      </c>
      <c r="AB64" s="75"/>
      <c r="AD64" s="22"/>
    </row>
    <row r="65" spans="1:30" s="4" customFormat="1" ht="24.9" customHeight="1" thickTop="1" thickBot="1" x14ac:dyDescent="0.4">
      <c r="A65" s="15"/>
      <c r="B65" s="4">
        <v>3.17</v>
      </c>
      <c r="C65" s="65"/>
      <c r="D65" s="19"/>
      <c r="E65" s="35"/>
      <c r="F65" s="35"/>
      <c r="G65" s="35"/>
      <c r="H65" s="35"/>
      <c r="I65" s="35"/>
      <c r="J65" s="35"/>
      <c r="K65" s="35"/>
      <c r="L65" s="35"/>
      <c r="M65" s="35"/>
      <c r="N65" s="35"/>
      <c r="O65" s="35"/>
      <c r="P65" s="35"/>
      <c r="Q65" s="35"/>
      <c r="R65" s="35"/>
      <c r="S65" s="35"/>
      <c r="T65" s="35"/>
      <c r="U65" s="35"/>
      <c r="V65" s="35"/>
      <c r="W65" s="35"/>
      <c r="X65" s="35"/>
      <c r="Y65" s="35"/>
      <c r="Z65" s="35"/>
      <c r="AA65" s="88">
        <f t="shared" si="10"/>
        <v>0</v>
      </c>
      <c r="AB65" s="75"/>
      <c r="AD65" s="22"/>
    </row>
    <row r="66" spans="1:30" s="4" customFormat="1" ht="24.9" customHeight="1" thickTop="1" thickBot="1" x14ac:dyDescent="0.4">
      <c r="A66" s="15"/>
      <c r="B66" s="4">
        <v>3.18</v>
      </c>
      <c r="C66" s="275"/>
      <c r="D66" s="276"/>
      <c r="E66" s="35"/>
      <c r="F66" s="35"/>
      <c r="G66" s="35"/>
      <c r="H66" s="35"/>
      <c r="I66" s="35"/>
      <c r="J66" s="35"/>
      <c r="K66" s="35"/>
      <c r="L66" s="35"/>
      <c r="M66" s="35"/>
      <c r="N66" s="35"/>
      <c r="O66" s="35"/>
      <c r="P66" s="35"/>
      <c r="Q66" s="35"/>
      <c r="R66" s="35"/>
      <c r="S66" s="35"/>
      <c r="T66" s="35"/>
      <c r="U66" s="35"/>
      <c r="V66" s="35"/>
      <c r="W66" s="35"/>
      <c r="X66" s="35"/>
      <c r="Y66" s="35"/>
      <c r="Z66" s="35"/>
      <c r="AA66" s="88">
        <f t="shared" si="10"/>
        <v>0</v>
      </c>
      <c r="AB66" s="75"/>
      <c r="AD66" s="22"/>
    </row>
    <row r="67" spans="1:30" s="4" customFormat="1" ht="24.9" customHeight="1" thickTop="1" thickBot="1" x14ac:dyDescent="0.3">
      <c r="A67" s="15"/>
      <c r="B67" s="4">
        <v>3.19</v>
      </c>
      <c r="C67" s="277"/>
      <c r="D67" s="277"/>
      <c r="E67" s="35"/>
      <c r="F67" s="35"/>
      <c r="G67" s="35"/>
      <c r="H67" s="35"/>
      <c r="I67" s="35"/>
      <c r="J67" s="35"/>
      <c r="K67" s="35"/>
      <c r="L67" s="35"/>
      <c r="M67" s="35"/>
      <c r="N67" s="35"/>
      <c r="O67" s="35"/>
      <c r="P67" s="35"/>
      <c r="Q67" s="35"/>
      <c r="R67" s="35"/>
      <c r="S67" s="35"/>
      <c r="T67" s="35"/>
      <c r="U67" s="35"/>
      <c r="V67" s="35"/>
      <c r="W67" s="35"/>
      <c r="X67" s="35"/>
      <c r="Y67" s="35"/>
      <c r="Z67" s="35"/>
      <c r="AA67" s="88">
        <f t="shared" si="10"/>
        <v>0</v>
      </c>
      <c r="AB67" s="75"/>
      <c r="AD67" s="22"/>
    </row>
    <row r="68" spans="1:30" s="4" customFormat="1" ht="24.9" customHeight="1" thickTop="1" thickBot="1" x14ac:dyDescent="0.4">
      <c r="A68" s="15"/>
      <c r="B68" s="37">
        <v>3.2</v>
      </c>
      <c r="C68" s="275"/>
      <c r="D68" s="276"/>
      <c r="E68" s="35"/>
      <c r="F68" s="35"/>
      <c r="G68" s="35"/>
      <c r="H68" s="35"/>
      <c r="I68" s="35"/>
      <c r="J68" s="35"/>
      <c r="K68" s="35"/>
      <c r="L68" s="35"/>
      <c r="M68" s="35"/>
      <c r="N68" s="35"/>
      <c r="O68" s="35"/>
      <c r="P68" s="35"/>
      <c r="Q68" s="35"/>
      <c r="R68" s="35"/>
      <c r="S68" s="35"/>
      <c r="T68" s="35"/>
      <c r="U68" s="35"/>
      <c r="V68" s="35"/>
      <c r="W68" s="35"/>
      <c r="X68" s="35"/>
      <c r="Y68" s="35"/>
      <c r="Z68" s="35"/>
      <c r="AA68" s="88">
        <f t="shared" si="10"/>
        <v>0</v>
      </c>
      <c r="AB68" s="75"/>
      <c r="AD68" s="22"/>
    </row>
    <row r="69" spans="1:30" s="4" customFormat="1" ht="24.9" customHeight="1" thickTop="1" thickBot="1" x14ac:dyDescent="0.4">
      <c r="A69" s="15"/>
      <c r="B69" s="37">
        <v>3.21</v>
      </c>
      <c r="C69" s="65"/>
      <c r="D69" s="19"/>
      <c r="E69" s="35"/>
      <c r="F69" s="35"/>
      <c r="G69" s="35"/>
      <c r="H69" s="35"/>
      <c r="I69" s="35"/>
      <c r="J69" s="35"/>
      <c r="K69" s="35"/>
      <c r="L69" s="35"/>
      <c r="M69" s="35"/>
      <c r="N69" s="35"/>
      <c r="O69" s="35"/>
      <c r="P69" s="35"/>
      <c r="Q69" s="35"/>
      <c r="R69" s="35"/>
      <c r="S69" s="35"/>
      <c r="T69" s="35"/>
      <c r="U69" s="35"/>
      <c r="V69" s="35"/>
      <c r="W69" s="35"/>
      <c r="X69" s="35"/>
      <c r="Y69" s="35"/>
      <c r="Z69" s="35"/>
      <c r="AA69" s="88">
        <f t="shared" si="10"/>
        <v>0</v>
      </c>
      <c r="AB69" s="75"/>
      <c r="AD69" s="22"/>
    </row>
    <row r="70" spans="1:30" s="4" customFormat="1" ht="24.9" customHeight="1" thickTop="1" thickBot="1" x14ac:dyDescent="0.4">
      <c r="A70" s="15"/>
      <c r="B70" s="37">
        <v>3.22</v>
      </c>
      <c r="C70" s="65"/>
      <c r="D70" s="19"/>
      <c r="E70" s="35"/>
      <c r="F70" s="35"/>
      <c r="G70" s="35"/>
      <c r="H70" s="35"/>
      <c r="I70" s="35"/>
      <c r="J70" s="35"/>
      <c r="K70" s="35"/>
      <c r="L70" s="35"/>
      <c r="M70" s="35"/>
      <c r="N70" s="35"/>
      <c r="O70" s="35"/>
      <c r="P70" s="35"/>
      <c r="Q70" s="35"/>
      <c r="R70" s="35"/>
      <c r="S70" s="35"/>
      <c r="T70" s="35"/>
      <c r="U70" s="35"/>
      <c r="V70" s="35"/>
      <c r="W70" s="35"/>
      <c r="X70" s="35"/>
      <c r="Y70" s="35"/>
      <c r="Z70" s="35"/>
      <c r="AA70" s="88">
        <f t="shared" si="10"/>
        <v>0</v>
      </c>
      <c r="AB70" s="75"/>
      <c r="AD70" s="22"/>
    </row>
    <row r="71" spans="1:30" s="4" customFormat="1" ht="24.9" customHeight="1" thickTop="1" thickBot="1" x14ac:dyDescent="0.3">
      <c r="A71" s="15"/>
      <c r="B71" s="37">
        <v>3.23</v>
      </c>
      <c r="C71" s="277"/>
      <c r="D71" s="277"/>
      <c r="E71" s="35"/>
      <c r="F71" s="35"/>
      <c r="G71" s="35"/>
      <c r="H71" s="35"/>
      <c r="I71" s="35"/>
      <c r="J71" s="35"/>
      <c r="K71" s="35"/>
      <c r="L71" s="35"/>
      <c r="M71" s="35"/>
      <c r="N71" s="35"/>
      <c r="O71" s="35"/>
      <c r="P71" s="35"/>
      <c r="Q71" s="35"/>
      <c r="R71" s="35"/>
      <c r="S71" s="35"/>
      <c r="T71" s="35"/>
      <c r="U71" s="35"/>
      <c r="V71" s="35"/>
      <c r="W71" s="35"/>
      <c r="X71" s="35"/>
      <c r="Y71" s="35"/>
      <c r="Z71" s="35"/>
      <c r="AA71" s="88">
        <f t="shared" si="10"/>
        <v>0</v>
      </c>
      <c r="AB71" s="75"/>
      <c r="AD71" s="22"/>
    </row>
    <row r="72" spans="1:30" s="4" customFormat="1" ht="24.9" customHeight="1" thickTop="1" thickBot="1" x14ac:dyDescent="0.4">
      <c r="A72" s="15"/>
      <c r="B72" s="37">
        <v>3.24</v>
      </c>
      <c r="C72" s="275"/>
      <c r="D72" s="276"/>
      <c r="E72" s="35"/>
      <c r="F72" s="35"/>
      <c r="G72" s="35"/>
      <c r="H72" s="35"/>
      <c r="I72" s="35"/>
      <c r="J72" s="35"/>
      <c r="K72" s="35"/>
      <c r="L72" s="35"/>
      <c r="M72" s="35"/>
      <c r="N72" s="35"/>
      <c r="O72" s="35"/>
      <c r="P72" s="35"/>
      <c r="Q72" s="35"/>
      <c r="R72" s="35"/>
      <c r="S72" s="35"/>
      <c r="T72" s="35"/>
      <c r="U72" s="35"/>
      <c r="V72" s="35"/>
      <c r="W72" s="35"/>
      <c r="X72" s="35"/>
      <c r="Y72" s="35"/>
      <c r="Z72" s="35"/>
      <c r="AA72" s="88">
        <f t="shared" si="10"/>
        <v>0</v>
      </c>
      <c r="AB72" s="75"/>
      <c r="AD72" s="22"/>
    </row>
    <row r="73" spans="1:30" s="4" customFormat="1" ht="24.9" customHeight="1" thickTop="1" thickBot="1" x14ac:dyDescent="0.4">
      <c r="A73" s="15"/>
      <c r="B73" s="37">
        <v>3.25</v>
      </c>
      <c r="C73" s="65"/>
      <c r="D73" s="19"/>
      <c r="E73" s="35"/>
      <c r="F73" s="35"/>
      <c r="G73" s="35"/>
      <c r="H73" s="35"/>
      <c r="I73" s="35"/>
      <c r="J73" s="35"/>
      <c r="K73" s="35"/>
      <c r="L73" s="35"/>
      <c r="M73" s="35"/>
      <c r="N73" s="35"/>
      <c r="O73" s="35"/>
      <c r="P73" s="35"/>
      <c r="Q73" s="35"/>
      <c r="R73" s="35"/>
      <c r="S73" s="35"/>
      <c r="T73" s="35"/>
      <c r="U73" s="35"/>
      <c r="V73" s="35"/>
      <c r="W73" s="35"/>
      <c r="X73" s="35"/>
      <c r="Y73" s="35"/>
      <c r="Z73" s="35"/>
      <c r="AA73" s="88">
        <f t="shared" si="10"/>
        <v>0</v>
      </c>
      <c r="AB73" s="75"/>
      <c r="AD73" s="22"/>
    </row>
    <row r="74" spans="1:30" s="4" customFormat="1" ht="24.9" customHeight="1" thickTop="1" thickBot="1" x14ac:dyDescent="0.4">
      <c r="A74" s="15"/>
      <c r="B74" s="37">
        <v>3.26</v>
      </c>
      <c r="C74" s="275"/>
      <c r="D74" s="276"/>
      <c r="E74" s="35"/>
      <c r="F74" s="35"/>
      <c r="G74" s="35"/>
      <c r="H74" s="35"/>
      <c r="I74" s="35"/>
      <c r="J74" s="35"/>
      <c r="K74" s="35"/>
      <c r="L74" s="35"/>
      <c r="M74" s="35"/>
      <c r="N74" s="35"/>
      <c r="O74" s="35"/>
      <c r="P74" s="35"/>
      <c r="Q74" s="35"/>
      <c r="R74" s="35"/>
      <c r="S74" s="35"/>
      <c r="T74" s="35"/>
      <c r="U74" s="35"/>
      <c r="V74" s="35"/>
      <c r="W74" s="35"/>
      <c r="X74" s="35"/>
      <c r="Y74" s="35"/>
      <c r="Z74" s="35"/>
      <c r="AA74" s="88">
        <f t="shared" si="10"/>
        <v>0</v>
      </c>
      <c r="AB74" s="75"/>
      <c r="AD74" s="22"/>
    </row>
    <row r="75" spans="1:30" s="4" customFormat="1" ht="24.9" customHeight="1" thickTop="1" thickBot="1" x14ac:dyDescent="0.4">
      <c r="A75" s="15"/>
      <c r="B75" s="4">
        <v>3.27</v>
      </c>
      <c r="C75" s="275"/>
      <c r="D75" s="276"/>
      <c r="E75" s="35"/>
      <c r="F75" s="35"/>
      <c r="G75" s="35"/>
      <c r="H75" s="35"/>
      <c r="I75" s="35"/>
      <c r="J75" s="35"/>
      <c r="K75" s="35"/>
      <c r="L75" s="35"/>
      <c r="M75" s="35"/>
      <c r="N75" s="35"/>
      <c r="O75" s="35"/>
      <c r="P75" s="35"/>
      <c r="Q75" s="35"/>
      <c r="R75" s="35"/>
      <c r="S75" s="35"/>
      <c r="T75" s="35"/>
      <c r="U75" s="35"/>
      <c r="V75" s="35"/>
      <c r="W75" s="35"/>
      <c r="X75" s="35"/>
      <c r="Y75" s="35"/>
      <c r="Z75" s="35"/>
      <c r="AA75" s="88">
        <f t="shared" si="10"/>
        <v>0</v>
      </c>
      <c r="AB75" s="75"/>
      <c r="AD75" s="22"/>
    </row>
    <row r="76" spans="1:30" s="4" customFormat="1" ht="24.9" customHeight="1" thickTop="1" thickBot="1" x14ac:dyDescent="0.4">
      <c r="A76" s="15"/>
      <c r="B76" s="4">
        <v>3.28</v>
      </c>
      <c r="C76" s="19"/>
      <c r="D76" s="66"/>
      <c r="E76" s="35"/>
      <c r="F76" s="35"/>
      <c r="G76" s="35"/>
      <c r="H76" s="35"/>
      <c r="I76" s="35"/>
      <c r="J76" s="35"/>
      <c r="K76" s="35"/>
      <c r="L76" s="35"/>
      <c r="M76" s="35"/>
      <c r="N76" s="35"/>
      <c r="O76" s="35"/>
      <c r="P76" s="35"/>
      <c r="Q76" s="35"/>
      <c r="R76" s="35"/>
      <c r="S76" s="35"/>
      <c r="T76" s="35"/>
      <c r="U76" s="35"/>
      <c r="V76" s="35"/>
      <c r="W76" s="35"/>
      <c r="X76" s="35"/>
      <c r="Y76" s="35"/>
      <c r="Z76" s="35"/>
      <c r="AA76" s="88">
        <f t="shared" si="10"/>
        <v>0</v>
      </c>
      <c r="AB76" s="75"/>
      <c r="AD76" s="22"/>
    </row>
    <row r="77" spans="1:30" s="4" customFormat="1" ht="24.9" customHeight="1" thickTop="1" thickBot="1" x14ac:dyDescent="0.4">
      <c r="A77" s="15"/>
      <c r="B77" s="4">
        <v>3.29</v>
      </c>
      <c r="C77" s="270"/>
      <c r="D77" s="270"/>
      <c r="E77" s="35"/>
      <c r="F77" s="35"/>
      <c r="G77" s="35"/>
      <c r="H77" s="35"/>
      <c r="I77" s="35"/>
      <c r="J77" s="35"/>
      <c r="K77" s="35"/>
      <c r="L77" s="35"/>
      <c r="M77" s="35"/>
      <c r="N77" s="35"/>
      <c r="O77" s="35"/>
      <c r="P77" s="35"/>
      <c r="Q77" s="35"/>
      <c r="R77" s="35"/>
      <c r="S77" s="35"/>
      <c r="T77" s="35"/>
      <c r="U77" s="35"/>
      <c r="V77" s="35"/>
      <c r="W77" s="35"/>
      <c r="X77" s="35"/>
      <c r="Y77" s="35"/>
      <c r="Z77" s="35"/>
      <c r="AA77" s="88">
        <f t="shared" si="10"/>
        <v>0</v>
      </c>
      <c r="AB77" s="75"/>
      <c r="AD77" s="22"/>
    </row>
    <row r="78" spans="1:30" s="4" customFormat="1" ht="24.9" customHeight="1" thickTop="1" thickBot="1" x14ac:dyDescent="0.4">
      <c r="A78" s="15"/>
      <c r="B78" s="37">
        <v>3.3</v>
      </c>
      <c r="C78" s="270"/>
      <c r="D78" s="270"/>
      <c r="E78" s="35"/>
      <c r="F78" s="35"/>
      <c r="G78" s="35"/>
      <c r="H78" s="35"/>
      <c r="I78" s="35"/>
      <c r="J78" s="35"/>
      <c r="K78" s="35"/>
      <c r="L78" s="35"/>
      <c r="M78" s="35"/>
      <c r="N78" s="35"/>
      <c r="O78" s="35"/>
      <c r="P78" s="35"/>
      <c r="Q78" s="35"/>
      <c r="R78" s="35"/>
      <c r="S78" s="35"/>
      <c r="T78" s="35"/>
      <c r="U78" s="35"/>
      <c r="V78" s="35"/>
      <c r="W78" s="35"/>
      <c r="X78" s="35"/>
      <c r="Y78" s="35"/>
      <c r="Z78" s="35"/>
      <c r="AA78" s="88">
        <f t="shared" si="10"/>
        <v>0</v>
      </c>
      <c r="AB78" s="75"/>
      <c r="AD78" s="22"/>
    </row>
    <row r="79" spans="1:30" s="4" customFormat="1" ht="24.9" customHeight="1" thickTop="1" thickBot="1" x14ac:dyDescent="0.3">
      <c r="A79" s="15"/>
      <c r="B79" s="4">
        <v>3.31</v>
      </c>
      <c r="C79" s="277"/>
      <c r="D79" s="277"/>
      <c r="E79" s="35"/>
      <c r="F79" s="35"/>
      <c r="G79" s="35"/>
      <c r="H79" s="35"/>
      <c r="I79" s="35"/>
      <c r="J79" s="35"/>
      <c r="K79" s="35"/>
      <c r="L79" s="35"/>
      <c r="M79" s="35"/>
      <c r="N79" s="35"/>
      <c r="O79" s="35"/>
      <c r="P79" s="35"/>
      <c r="Q79" s="35"/>
      <c r="R79" s="35"/>
      <c r="S79" s="35"/>
      <c r="T79" s="35"/>
      <c r="U79" s="35"/>
      <c r="V79" s="35"/>
      <c r="W79" s="35"/>
      <c r="X79" s="35"/>
      <c r="Y79" s="35"/>
      <c r="Z79" s="35"/>
      <c r="AA79" s="88">
        <f t="shared" si="10"/>
        <v>0</v>
      </c>
      <c r="AB79" s="75"/>
      <c r="AD79" s="22"/>
    </row>
    <row r="80" spans="1:30" s="4" customFormat="1" ht="24.9" customHeight="1" thickTop="1" thickBot="1" x14ac:dyDescent="0.4">
      <c r="A80" s="15"/>
      <c r="B80" s="4">
        <v>3.32</v>
      </c>
      <c r="C80" s="270"/>
      <c r="D80" s="270"/>
      <c r="E80" s="35"/>
      <c r="F80" s="35"/>
      <c r="G80" s="35"/>
      <c r="H80" s="35"/>
      <c r="I80" s="35"/>
      <c r="J80" s="35"/>
      <c r="K80" s="35"/>
      <c r="L80" s="35"/>
      <c r="M80" s="35"/>
      <c r="N80" s="35"/>
      <c r="O80" s="35"/>
      <c r="P80" s="35"/>
      <c r="Q80" s="35"/>
      <c r="R80" s="35"/>
      <c r="S80" s="35"/>
      <c r="T80" s="35"/>
      <c r="U80" s="35"/>
      <c r="V80" s="35"/>
      <c r="W80" s="35"/>
      <c r="X80" s="35"/>
      <c r="Y80" s="35"/>
      <c r="Z80" s="35"/>
      <c r="AA80" s="88">
        <f t="shared" si="10"/>
        <v>0</v>
      </c>
      <c r="AB80" s="75"/>
      <c r="AD80" s="22"/>
    </row>
    <row r="81" spans="1:30" s="4" customFormat="1" ht="29.25" customHeight="1" thickTop="1" x14ac:dyDescent="0.35">
      <c r="A81" s="15"/>
      <c r="C81" s="278" t="s">
        <v>80</v>
      </c>
      <c r="D81" s="279"/>
      <c r="E81" s="81"/>
      <c r="F81" s="81"/>
      <c r="G81" s="81"/>
      <c r="H81" s="81"/>
      <c r="I81" s="81"/>
      <c r="J81" s="81"/>
      <c r="K81" s="81"/>
      <c r="L81" s="81"/>
      <c r="M81" s="81"/>
      <c r="N81" s="81"/>
      <c r="O81" s="81"/>
      <c r="P81" s="81"/>
      <c r="Q81" s="81"/>
      <c r="R81" s="81"/>
      <c r="S81" s="81"/>
      <c r="T81" s="81"/>
      <c r="U81" s="81"/>
      <c r="V81" s="81"/>
      <c r="W81" s="81"/>
      <c r="X81" s="81"/>
      <c r="Y81" s="81"/>
      <c r="Z81" s="81"/>
      <c r="AA81" s="82"/>
      <c r="AB81" s="75"/>
      <c r="AD81" s="22"/>
    </row>
    <row r="82" spans="1:30" s="4" customFormat="1" ht="29.25" customHeight="1" x14ac:dyDescent="0.35">
      <c r="A82" s="15"/>
      <c r="C82" s="67"/>
      <c r="D82" s="67"/>
      <c r="E82" s="38"/>
      <c r="F82" s="38"/>
      <c r="G82" s="38"/>
      <c r="H82" s="38"/>
      <c r="I82" s="38"/>
      <c r="J82" s="38"/>
      <c r="K82" s="38"/>
      <c r="L82" s="38"/>
      <c r="M82" s="38"/>
      <c r="N82" s="38"/>
      <c r="O82" s="38"/>
      <c r="P82" s="38"/>
      <c r="Q82" s="38"/>
      <c r="R82" s="38"/>
      <c r="S82" s="38"/>
      <c r="T82" s="38"/>
      <c r="U82" s="38"/>
      <c r="V82" s="38"/>
      <c r="W82" s="38"/>
      <c r="X82" s="38"/>
      <c r="Y82" s="38"/>
      <c r="Z82" s="38"/>
      <c r="AA82" s="38"/>
      <c r="AB82" s="39"/>
      <c r="AD82" s="22"/>
    </row>
    <row r="83" spans="1:30" s="4" customFormat="1" ht="19.5" customHeight="1" thickBot="1" x14ac:dyDescent="0.3">
      <c r="A83" s="15"/>
      <c r="C83" s="40"/>
      <c r="D83" s="40"/>
      <c r="E83" s="38"/>
      <c r="F83" s="38"/>
      <c r="G83" s="38"/>
      <c r="H83" s="38"/>
      <c r="I83" s="38"/>
      <c r="J83" s="38"/>
      <c r="K83" s="38"/>
      <c r="L83" s="38"/>
      <c r="M83" s="38"/>
      <c r="N83" s="38"/>
      <c r="O83" s="38"/>
      <c r="P83" s="38"/>
      <c r="Q83" s="38"/>
      <c r="R83" s="38"/>
      <c r="S83" s="38"/>
      <c r="T83" s="38"/>
      <c r="U83" s="38"/>
      <c r="V83" s="38"/>
      <c r="W83" s="38"/>
      <c r="X83" s="38"/>
      <c r="Y83" s="38"/>
      <c r="Z83" s="38"/>
      <c r="AA83" s="29"/>
      <c r="AB83" s="39"/>
      <c r="AD83" s="22"/>
    </row>
    <row r="84" spans="1:30" ht="19.5" customHeight="1" thickTop="1" thickBot="1" x14ac:dyDescent="0.3">
      <c r="A84" s="7" t="s">
        <v>48</v>
      </c>
      <c r="B84" s="4"/>
      <c r="C84" s="4"/>
      <c r="D84" s="4"/>
      <c r="E84" s="88">
        <f t="shared" ref="E84:Z84" si="11">SUM(E85:E87)</f>
        <v>0</v>
      </c>
      <c r="F84" s="88">
        <f t="shared" si="11"/>
        <v>0</v>
      </c>
      <c r="G84" s="88">
        <f t="shared" si="11"/>
        <v>0</v>
      </c>
      <c r="H84" s="88">
        <f t="shared" si="11"/>
        <v>0</v>
      </c>
      <c r="I84" s="88">
        <f t="shared" si="11"/>
        <v>0</v>
      </c>
      <c r="J84" s="88">
        <f t="shared" si="11"/>
        <v>0</v>
      </c>
      <c r="K84" s="88">
        <f t="shared" si="11"/>
        <v>0</v>
      </c>
      <c r="L84" s="88">
        <f t="shared" si="11"/>
        <v>0</v>
      </c>
      <c r="M84" s="88">
        <f t="shared" si="11"/>
        <v>0</v>
      </c>
      <c r="N84" s="88">
        <f t="shared" si="11"/>
        <v>0</v>
      </c>
      <c r="O84" s="88">
        <f t="shared" si="11"/>
        <v>0</v>
      </c>
      <c r="P84" s="88">
        <f t="shared" si="11"/>
        <v>0</v>
      </c>
      <c r="Q84" s="88">
        <f t="shared" si="11"/>
        <v>0</v>
      </c>
      <c r="R84" s="88">
        <f t="shared" si="11"/>
        <v>0</v>
      </c>
      <c r="S84" s="88">
        <f t="shared" si="11"/>
        <v>0</v>
      </c>
      <c r="T84" s="88">
        <f t="shared" si="11"/>
        <v>0</v>
      </c>
      <c r="U84" s="88">
        <f t="shared" si="11"/>
        <v>0</v>
      </c>
      <c r="V84" s="88">
        <f t="shared" si="11"/>
        <v>0</v>
      </c>
      <c r="W84" s="88">
        <f t="shared" si="11"/>
        <v>0</v>
      </c>
      <c r="X84" s="88">
        <f t="shared" si="11"/>
        <v>0</v>
      </c>
      <c r="Y84" s="88">
        <f t="shared" si="11"/>
        <v>0</v>
      </c>
      <c r="Z84" s="88">
        <f t="shared" si="11"/>
        <v>0</v>
      </c>
      <c r="AA84" s="88">
        <f>SUM(E84:Z84)</f>
        <v>0</v>
      </c>
      <c r="AB84" s="73">
        <f>SUM(AB85:AB87)</f>
        <v>0</v>
      </c>
      <c r="AD84" s="14">
        <f>SUM(AA85:AA87)-AA84</f>
        <v>0</v>
      </c>
    </row>
    <row r="85" spans="1:30" s="4" customFormat="1" ht="24.9" customHeight="1" thickTop="1" thickBot="1" x14ac:dyDescent="0.3">
      <c r="A85" s="15"/>
      <c r="B85" s="4">
        <v>4.0999999999999996</v>
      </c>
      <c r="C85" s="273" t="s">
        <v>38</v>
      </c>
      <c r="D85" s="280"/>
      <c r="E85" s="21"/>
      <c r="F85" s="21"/>
      <c r="G85" s="21"/>
      <c r="H85" s="21"/>
      <c r="I85" s="21"/>
      <c r="J85" s="21"/>
      <c r="K85" s="21"/>
      <c r="L85" s="21"/>
      <c r="M85" s="21"/>
      <c r="N85" s="21"/>
      <c r="O85" s="21"/>
      <c r="P85" s="21"/>
      <c r="Q85" s="21"/>
      <c r="R85" s="21"/>
      <c r="S85" s="21"/>
      <c r="T85" s="21"/>
      <c r="U85" s="21"/>
      <c r="V85" s="21"/>
      <c r="W85" s="21"/>
      <c r="X85" s="21"/>
      <c r="Y85" s="21"/>
      <c r="Z85" s="21"/>
      <c r="AA85" s="88">
        <f>SUM(E85:Z85)</f>
        <v>0</v>
      </c>
      <c r="AB85" s="79"/>
      <c r="AD85" s="22"/>
    </row>
    <row r="86" spans="1:30" s="4" customFormat="1" ht="42" customHeight="1" thickTop="1" thickBot="1" x14ac:dyDescent="0.3">
      <c r="A86" s="15"/>
      <c r="B86" s="4">
        <v>4.2</v>
      </c>
      <c r="C86" s="41" t="s">
        <v>39</v>
      </c>
      <c r="D86" s="68" t="s">
        <v>56</v>
      </c>
      <c r="E86" s="26"/>
      <c r="F86" s="26"/>
      <c r="G86" s="26"/>
      <c r="H86" s="26"/>
      <c r="I86" s="26"/>
      <c r="J86" s="26"/>
      <c r="K86" s="26"/>
      <c r="L86" s="26"/>
      <c r="M86" s="26"/>
      <c r="N86" s="26"/>
      <c r="O86" s="26"/>
      <c r="P86" s="26"/>
      <c r="Q86" s="26"/>
      <c r="R86" s="26"/>
      <c r="S86" s="26"/>
      <c r="T86" s="26"/>
      <c r="U86" s="26"/>
      <c r="V86" s="26"/>
      <c r="W86" s="26"/>
      <c r="X86" s="26"/>
      <c r="Y86" s="26"/>
      <c r="Z86" s="26"/>
      <c r="AA86" s="88">
        <f>SUM(E86:Z86)</f>
        <v>0</v>
      </c>
      <c r="AB86" s="75"/>
      <c r="AC86" s="28"/>
      <c r="AD86" s="22"/>
    </row>
    <row r="87" spans="1:30" s="4" customFormat="1" ht="24.9" customHeight="1" thickTop="1" thickBot="1" x14ac:dyDescent="0.3">
      <c r="A87" s="15"/>
      <c r="B87" s="4">
        <v>4.3</v>
      </c>
      <c r="C87" s="31"/>
      <c r="D87" s="25"/>
      <c r="E87" s="26"/>
      <c r="F87" s="26"/>
      <c r="G87" s="26"/>
      <c r="H87" s="26"/>
      <c r="I87" s="26"/>
      <c r="J87" s="26"/>
      <c r="K87" s="26"/>
      <c r="L87" s="26"/>
      <c r="M87" s="26"/>
      <c r="N87" s="26"/>
      <c r="O87" s="26"/>
      <c r="P87" s="26"/>
      <c r="Q87" s="26"/>
      <c r="R87" s="26"/>
      <c r="S87" s="26"/>
      <c r="T87" s="26"/>
      <c r="U87" s="26"/>
      <c r="V87" s="26"/>
      <c r="W87" s="26"/>
      <c r="X87" s="26"/>
      <c r="Y87" s="26"/>
      <c r="Z87" s="26"/>
      <c r="AA87" s="88">
        <f>SUM(E87:Z87)</f>
        <v>0</v>
      </c>
      <c r="AB87" s="75"/>
      <c r="AD87" s="22"/>
    </row>
    <row r="88" spans="1:30" s="4" customFormat="1" ht="19.5" customHeight="1" thickTop="1" thickBot="1" x14ac:dyDescent="0.3">
      <c r="A88" s="15"/>
      <c r="E88" s="38"/>
      <c r="F88" s="38"/>
      <c r="G88" s="38"/>
      <c r="H88" s="38"/>
      <c r="I88" s="38"/>
      <c r="J88" s="38"/>
      <c r="K88" s="38"/>
      <c r="L88" s="38"/>
      <c r="M88" s="38"/>
      <c r="N88" s="38"/>
      <c r="O88" s="38"/>
      <c r="P88" s="38"/>
      <c r="Q88" s="38"/>
      <c r="R88" s="38"/>
      <c r="S88" s="38"/>
      <c r="T88" s="38"/>
      <c r="U88" s="38"/>
      <c r="V88" s="38"/>
      <c r="W88" s="38"/>
      <c r="X88" s="38"/>
      <c r="Y88" s="38"/>
      <c r="Z88" s="38"/>
      <c r="AA88" s="42"/>
      <c r="AB88" s="39"/>
      <c r="AD88" s="22"/>
    </row>
    <row r="89" spans="1:30" ht="19.5" customHeight="1" thickTop="1" thickBot="1" x14ac:dyDescent="0.3">
      <c r="A89" s="7" t="s">
        <v>49</v>
      </c>
      <c r="B89" s="4"/>
      <c r="C89" s="4"/>
      <c r="D89" s="4"/>
      <c r="E89" s="88">
        <f>E91+E90</f>
        <v>0</v>
      </c>
      <c r="F89" s="88">
        <f t="shared" ref="F89:Z89" si="12">F91+F90</f>
        <v>0</v>
      </c>
      <c r="G89" s="88">
        <f t="shared" si="12"/>
        <v>0</v>
      </c>
      <c r="H89" s="88">
        <f t="shared" si="12"/>
        <v>0</v>
      </c>
      <c r="I89" s="88">
        <f t="shared" si="12"/>
        <v>0</v>
      </c>
      <c r="J89" s="88">
        <f t="shared" si="12"/>
        <v>0</v>
      </c>
      <c r="K89" s="88">
        <f t="shared" si="12"/>
        <v>0</v>
      </c>
      <c r="L89" s="88">
        <f t="shared" si="12"/>
        <v>0</v>
      </c>
      <c r="M89" s="88">
        <f t="shared" si="12"/>
        <v>0</v>
      </c>
      <c r="N89" s="88">
        <f t="shared" si="12"/>
        <v>0</v>
      </c>
      <c r="O89" s="88">
        <f t="shared" si="12"/>
        <v>0</v>
      </c>
      <c r="P89" s="88">
        <f t="shared" si="12"/>
        <v>0</v>
      </c>
      <c r="Q89" s="88">
        <f t="shared" si="12"/>
        <v>0</v>
      </c>
      <c r="R89" s="88">
        <f t="shared" si="12"/>
        <v>0</v>
      </c>
      <c r="S89" s="88">
        <f t="shared" si="12"/>
        <v>0</v>
      </c>
      <c r="T89" s="88">
        <f t="shared" si="12"/>
        <v>0</v>
      </c>
      <c r="U89" s="88">
        <f t="shared" si="12"/>
        <v>0</v>
      </c>
      <c r="V89" s="88">
        <f t="shared" si="12"/>
        <v>0</v>
      </c>
      <c r="W89" s="88">
        <f t="shared" si="12"/>
        <v>0</v>
      </c>
      <c r="X89" s="88">
        <f t="shared" si="12"/>
        <v>0</v>
      </c>
      <c r="Y89" s="88">
        <f t="shared" si="12"/>
        <v>0</v>
      </c>
      <c r="Z89" s="88">
        <f t="shared" si="12"/>
        <v>0</v>
      </c>
      <c r="AA89" s="88">
        <f>SUM(E89:Z89)</f>
        <v>0</v>
      </c>
      <c r="AB89" s="73">
        <f>SUM(AB90:AB91)</f>
        <v>0</v>
      </c>
      <c r="AD89" s="14">
        <f>SUM(AA90:AA91)-AA89</f>
        <v>0</v>
      </c>
    </row>
    <row r="90" spans="1:30" s="4" customFormat="1" ht="24.9" customHeight="1" thickTop="1" thickBot="1" x14ac:dyDescent="0.4">
      <c r="A90" s="15"/>
      <c r="B90" s="4">
        <v>5.0999999999999996</v>
      </c>
      <c r="C90" s="65" t="s">
        <v>91</v>
      </c>
      <c r="D90" s="43"/>
      <c r="E90" s="21"/>
      <c r="F90" s="21"/>
      <c r="G90" s="21"/>
      <c r="H90" s="21"/>
      <c r="I90" s="21"/>
      <c r="J90" s="21"/>
      <c r="K90" s="21"/>
      <c r="L90" s="21"/>
      <c r="M90" s="21"/>
      <c r="N90" s="21"/>
      <c r="O90" s="21"/>
      <c r="P90" s="21"/>
      <c r="Q90" s="21"/>
      <c r="R90" s="21"/>
      <c r="S90" s="21"/>
      <c r="T90" s="21"/>
      <c r="U90" s="21"/>
      <c r="V90" s="21"/>
      <c r="W90" s="21"/>
      <c r="X90" s="21"/>
      <c r="Y90" s="21"/>
      <c r="Z90" s="21"/>
      <c r="AA90" s="88">
        <f>SUM(E90:Z90)</f>
        <v>0</v>
      </c>
      <c r="AB90" s="79"/>
      <c r="AD90" s="22"/>
    </row>
    <row r="91" spans="1:30" s="4" customFormat="1" ht="24.9" customHeight="1" thickTop="1" thickBot="1" x14ac:dyDescent="0.3">
      <c r="A91" s="15"/>
      <c r="B91" s="4">
        <v>5.2</v>
      </c>
      <c r="C91" s="31"/>
      <c r="D91" s="25"/>
      <c r="E91" s="21"/>
      <c r="F91" s="21"/>
      <c r="G91" s="21"/>
      <c r="H91" s="21"/>
      <c r="I91" s="21"/>
      <c r="J91" s="21"/>
      <c r="K91" s="21"/>
      <c r="L91" s="21"/>
      <c r="M91" s="21"/>
      <c r="N91" s="21"/>
      <c r="O91" s="21"/>
      <c r="P91" s="21"/>
      <c r="Q91" s="21"/>
      <c r="R91" s="21"/>
      <c r="S91" s="21"/>
      <c r="T91" s="21"/>
      <c r="U91" s="21"/>
      <c r="V91" s="21"/>
      <c r="W91" s="21"/>
      <c r="X91" s="21"/>
      <c r="Y91" s="21"/>
      <c r="Z91" s="21"/>
      <c r="AA91" s="88">
        <f>SUM(E91:Z91)</f>
        <v>0</v>
      </c>
      <c r="AB91" s="79"/>
      <c r="AD91" s="22"/>
    </row>
    <row r="92" spans="1:30" ht="19.5" customHeight="1" thickTop="1" thickBot="1" x14ac:dyDescent="0.3">
      <c r="A92" s="15"/>
      <c r="B92" s="4"/>
      <c r="C92" s="4"/>
      <c r="D92" s="4"/>
      <c r="N92" s="29"/>
      <c r="O92" s="29"/>
      <c r="R92" s="29"/>
      <c r="S92" s="29"/>
      <c r="T92" s="29"/>
      <c r="U92" s="29"/>
      <c r="V92" s="29"/>
      <c r="W92" s="29"/>
      <c r="Z92" s="29"/>
      <c r="AB92" s="44"/>
    </row>
    <row r="93" spans="1:30" s="48" customFormat="1" ht="19.5" customHeight="1" thickTop="1" thickBot="1" x14ac:dyDescent="0.3">
      <c r="A93" s="45" t="s">
        <v>51</v>
      </c>
      <c r="B93" s="46"/>
      <c r="C93" s="46"/>
      <c r="D93" s="46"/>
      <c r="E93" s="88">
        <f t="shared" ref="E93:Z93" si="13">E16+E42+E48+E84+E89</f>
        <v>0</v>
      </c>
      <c r="F93" s="88">
        <f t="shared" si="13"/>
        <v>0</v>
      </c>
      <c r="G93" s="88">
        <f t="shared" si="13"/>
        <v>0</v>
      </c>
      <c r="H93" s="88">
        <f t="shared" si="13"/>
        <v>0</v>
      </c>
      <c r="I93" s="88">
        <f t="shared" si="13"/>
        <v>0</v>
      </c>
      <c r="J93" s="88">
        <f t="shared" si="13"/>
        <v>0</v>
      </c>
      <c r="K93" s="88">
        <f t="shared" si="13"/>
        <v>0</v>
      </c>
      <c r="L93" s="88">
        <f t="shared" si="13"/>
        <v>0</v>
      </c>
      <c r="M93" s="88">
        <f t="shared" si="13"/>
        <v>0</v>
      </c>
      <c r="N93" s="88">
        <f t="shared" si="13"/>
        <v>0</v>
      </c>
      <c r="O93" s="88">
        <f t="shared" si="13"/>
        <v>0</v>
      </c>
      <c r="P93" s="88">
        <f t="shared" si="13"/>
        <v>0</v>
      </c>
      <c r="Q93" s="88">
        <f t="shared" si="13"/>
        <v>0</v>
      </c>
      <c r="R93" s="88">
        <f t="shared" si="13"/>
        <v>0</v>
      </c>
      <c r="S93" s="88">
        <f t="shared" si="13"/>
        <v>0</v>
      </c>
      <c r="T93" s="88">
        <f t="shared" si="13"/>
        <v>0</v>
      </c>
      <c r="U93" s="88">
        <f t="shared" si="13"/>
        <v>0</v>
      </c>
      <c r="V93" s="88">
        <f t="shared" si="13"/>
        <v>0</v>
      </c>
      <c r="W93" s="88">
        <f t="shared" si="13"/>
        <v>0</v>
      </c>
      <c r="X93" s="88">
        <f t="shared" si="13"/>
        <v>0</v>
      </c>
      <c r="Y93" s="88">
        <f t="shared" si="13"/>
        <v>0</v>
      </c>
      <c r="Z93" s="88">
        <f t="shared" si="13"/>
        <v>0</v>
      </c>
      <c r="AA93" s="88">
        <f>SUM(E93:Z93)</f>
        <v>0</v>
      </c>
      <c r="AB93" s="83">
        <f>AB16+AB42+AB48+AB84+AB89</f>
        <v>0</v>
      </c>
      <c r="AD93" s="14">
        <f>AA93-(AA89+AA84+AA48+AA42+AA16)</f>
        <v>0</v>
      </c>
    </row>
    <row r="94" spans="1:30" ht="19.5" customHeight="1" thickTop="1" thickBot="1" x14ac:dyDescent="0.3">
      <c r="A94" s="7" t="s">
        <v>62</v>
      </c>
      <c r="B94" s="4"/>
      <c r="C94" s="4"/>
      <c r="D94" s="4"/>
      <c r="N94" s="29"/>
      <c r="O94" s="29"/>
      <c r="R94" s="29"/>
      <c r="S94" s="29"/>
      <c r="T94" s="29"/>
      <c r="U94" s="29"/>
      <c r="V94" s="29"/>
      <c r="W94" s="29"/>
      <c r="Z94" s="29"/>
      <c r="AB94" s="49"/>
    </row>
    <row r="95" spans="1:30" ht="19.5" customHeight="1" thickTop="1" thickBot="1" x14ac:dyDescent="0.3">
      <c r="A95" s="15"/>
      <c r="B95" s="4"/>
      <c r="C95" s="4"/>
      <c r="D95" s="4"/>
      <c r="E95" s="88">
        <f>SUM(E96:E97)</f>
        <v>0</v>
      </c>
      <c r="F95" s="88">
        <f t="shared" ref="F95:Z95" si="14">SUM(F96:F97)</f>
        <v>0</v>
      </c>
      <c r="G95" s="88">
        <f t="shared" si="14"/>
        <v>0</v>
      </c>
      <c r="H95" s="88">
        <f t="shared" si="14"/>
        <v>0</v>
      </c>
      <c r="I95" s="88">
        <f t="shared" si="14"/>
        <v>0</v>
      </c>
      <c r="J95" s="88">
        <f t="shared" si="14"/>
        <v>0</v>
      </c>
      <c r="K95" s="88">
        <f t="shared" si="14"/>
        <v>0</v>
      </c>
      <c r="L95" s="88">
        <f t="shared" si="14"/>
        <v>0</v>
      </c>
      <c r="M95" s="88">
        <f t="shared" si="14"/>
        <v>0</v>
      </c>
      <c r="N95" s="88">
        <f t="shared" si="14"/>
        <v>0</v>
      </c>
      <c r="O95" s="88">
        <f t="shared" si="14"/>
        <v>0</v>
      </c>
      <c r="P95" s="88">
        <f t="shared" si="14"/>
        <v>0</v>
      </c>
      <c r="Q95" s="88">
        <f t="shared" si="14"/>
        <v>0</v>
      </c>
      <c r="R95" s="88">
        <f t="shared" si="14"/>
        <v>0</v>
      </c>
      <c r="S95" s="88">
        <f t="shared" si="14"/>
        <v>0</v>
      </c>
      <c r="T95" s="88">
        <f t="shared" si="14"/>
        <v>0</v>
      </c>
      <c r="U95" s="88">
        <f t="shared" si="14"/>
        <v>0</v>
      </c>
      <c r="V95" s="88">
        <f t="shared" si="14"/>
        <v>0</v>
      </c>
      <c r="W95" s="88">
        <f t="shared" si="14"/>
        <v>0</v>
      </c>
      <c r="X95" s="88">
        <f t="shared" si="14"/>
        <v>0</v>
      </c>
      <c r="Y95" s="88">
        <f t="shared" si="14"/>
        <v>0</v>
      </c>
      <c r="Z95" s="88">
        <f t="shared" si="14"/>
        <v>0</v>
      </c>
      <c r="AA95" s="88">
        <f>SUM(E95:Z95)</f>
        <v>0</v>
      </c>
      <c r="AB95" s="73">
        <f>SUM(AB96:AB97)</f>
        <v>0</v>
      </c>
      <c r="AD95" s="14">
        <f>SUM(AA96:AA97)-AA95</f>
        <v>0</v>
      </c>
    </row>
    <row r="96" spans="1:30" s="4" customFormat="1" ht="24.9" customHeight="1" thickTop="1" thickBot="1" x14ac:dyDescent="0.3">
      <c r="A96" s="50"/>
      <c r="B96" s="4">
        <v>6.1</v>
      </c>
      <c r="C96" s="273" t="s">
        <v>65</v>
      </c>
      <c r="D96" s="274"/>
      <c r="E96" s="21"/>
      <c r="F96" s="21"/>
      <c r="G96" s="21"/>
      <c r="H96" s="21"/>
      <c r="I96" s="21"/>
      <c r="J96" s="21"/>
      <c r="K96" s="21"/>
      <c r="L96" s="21"/>
      <c r="M96" s="21"/>
      <c r="N96" s="21"/>
      <c r="O96" s="21"/>
      <c r="P96" s="21"/>
      <c r="Q96" s="21"/>
      <c r="R96" s="21"/>
      <c r="S96" s="21"/>
      <c r="T96" s="21"/>
      <c r="U96" s="21"/>
      <c r="V96" s="21"/>
      <c r="W96" s="21"/>
      <c r="X96" s="21"/>
      <c r="Y96" s="21"/>
      <c r="Z96" s="21"/>
      <c r="AA96" s="88">
        <f>SUM(E96:Z96)</f>
        <v>0</v>
      </c>
      <c r="AB96" s="84"/>
      <c r="AD96" s="22"/>
    </row>
    <row r="97" spans="1:30" s="4" customFormat="1" ht="24.9" customHeight="1" thickTop="1" thickBot="1" x14ac:dyDescent="0.3">
      <c r="A97" s="51"/>
      <c r="B97" s="4">
        <v>6.2</v>
      </c>
      <c r="C97" s="271" t="s">
        <v>75</v>
      </c>
      <c r="D97" s="272"/>
      <c r="E97" s="26">
        <f>E93*5%</f>
        <v>0</v>
      </c>
      <c r="F97" s="26">
        <f t="shared" ref="F97:Z97" si="15">F93*5%</f>
        <v>0</v>
      </c>
      <c r="G97" s="26">
        <f t="shared" si="15"/>
        <v>0</v>
      </c>
      <c r="H97" s="26">
        <f t="shared" si="15"/>
        <v>0</v>
      </c>
      <c r="I97" s="26">
        <f t="shared" si="15"/>
        <v>0</v>
      </c>
      <c r="J97" s="26">
        <f t="shared" si="15"/>
        <v>0</v>
      </c>
      <c r="K97" s="26">
        <f t="shared" si="15"/>
        <v>0</v>
      </c>
      <c r="L97" s="26">
        <f t="shared" si="15"/>
        <v>0</v>
      </c>
      <c r="M97" s="26">
        <f t="shared" si="15"/>
        <v>0</v>
      </c>
      <c r="N97" s="26">
        <f t="shared" si="15"/>
        <v>0</v>
      </c>
      <c r="O97" s="26">
        <f t="shared" si="15"/>
        <v>0</v>
      </c>
      <c r="P97" s="26">
        <f t="shared" si="15"/>
        <v>0</v>
      </c>
      <c r="Q97" s="26">
        <f t="shared" si="15"/>
        <v>0</v>
      </c>
      <c r="R97" s="26">
        <f t="shared" si="15"/>
        <v>0</v>
      </c>
      <c r="S97" s="26">
        <f t="shared" si="15"/>
        <v>0</v>
      </c>
      <c r="T97" s="26">
        <f t="shared" si="15"/>
        <v>0</v>
      </c>
      <c r="U97" s="26">
        <f t="shared" si="15"/>
        <v>0</v>
      </c>
      <c r="V97" s="26">
        <f t="shared" si="15"/>
        <v>0</v>
      </c>
      <c r="W97" s="26">
        <f t="shared" si="15"/>
        <v>0</v>
      </c>
      <c r="X97" s="26">
        <f t="shared" si="15"/>
        <v>0</v>
      </c>
      <c r="Y97" s="26">
        <f t="shared" si="15"/>
        <v>0</v>
      </c>
      <c r="Z97" s="26">
        <f t="shared" si="15"/>
        <v>0</v>
      </c>
      <c r="AA97" s="88">
        <f>SUM(E97:Z97)</f>
        <v>0</v>
      </c>
      <c r="AB97" s="75">
        <f>AB93*0.05</f>
        <v>0</v>
      </c>
      <c r="AD97" s="22"/>
    </row>
    <row r="98" spans="1:30" ht="19.5" customHeight="1" thickTop="1" x14ac:dyDescent="0.25">
      <c r="A98" s="15"/>
      <c r="B98" s="4"/>
      <c r="C98" s="52"/>
      <c r="D98" s="40"/>
      <c r="N98" s="29"/>
      <c r="O98" s="29"/>
      <c r="R98" s="29"/>
      <c r="S98" s="29"/>
      <c r="T98" s="29"/>
      <c r="U98" s="29"/>
      <c r="V98" s="29"/>
      <c r="W98" s="29"/>
      <c r="Z98" s="29"/>
      <c r="AB98" s="44"/>
    </row>
    <row r="99" spans="1:30" ht="19.5" customHeight="1" thickBot="1" x14ac:dyDescent="0.3">
      <c r="A99" s="50"/>
      <c r="B99" s="4"/>
      <c r="C99" s="4"/>
      <c r="D99" s="4"/>
      <c r="N99" s="29"/>
      <c r="O99" s="29"/>
      <c r="R99" s="29"/>
      <c r="S99" s="29"/>
      <c r="T99" s="29"/>
      <c r="U99" s="29"/>
      <c r="V99" s="29"/>
      <c r="W99" s="29"/>
      <c r="Z99" s="29"/>
      <c r="AB99" s="30"/>
    </row>
    <row r="100" spans="1:30" s="48" customFormat="1" ht="19.5" customHeight="1" thickTop="1" thickBot="1" x14ac:dyDescent="0.3">
      <c r="A100" s="45" t="s">
        <v>61</v>
      </c>
      <c r="B100" s="46"/>
      <c r="C100" s="46"/>
      <c r="D100" s="46"/>
      <c r="E100" s="88">
        <f>E95+E93</f>
        <v>0</v>
      </c>
      <c r="F100" s="88">
        <f t="shared" ref="F100:Z100" si="16">F95+F93</f>
        <v>0</v>
      </c>
      <c r="G100" s="88">
        <f t="shared" si="16"/>
        <v>0</v>
      </c>
      <c r="H100" s="88">
        <f t="shared" si="16"/>
        <v>0</v>
      </c>
      <c r="I100" s="88">
        <f t="shared" si="16"/>
        <v>0</v>
      </c>
      <c r="J100" s="88">
        <f t="shared" si="16"/>
        <v>0</v>
      </c>
      <c r="K100" s="88">
        <f t="shared" si="16"/>
        <v>0</v>
      </c>
      <c r="L100" s="88">
        <f t="shared" si="16"/>
        <v>0</v>
      </c>
      <c r="M100" s="88">
        <f t="shared" si="16"/>
        <v>0</v>
      </c>
      <c r="N100" s="88">
        <f t="shared" si="16"/>
        <v>0</v>
      </c>
      <c r="O100" s="88">
        <f t="shared" si="16"/>
        <v>0</v>
      </c>
      <c r="P100" s="88">
        <f t="shared" si="16"/>
        <v>0</v>
      </c>
      <c r="Q100" s="88">
        <f t="shared" si="16"/>
        <v>0</v>
      </c>
      <c r="R100" s="88">
        <f t="shared" si="16"/>
        <v>0</v>
      </c>
      <c r="S100" s="88">
        <f t="shared" si="16"/>
        <v>0</v>
      </c>
      <c r="T100" s="88">
        <f t="shared" si="16"/>
        <v>0</v>
      </c>
      <c r="U100" s="88">
        <f t="shared" si="16"/>
        <v>0</v>
      </c>
      <c r="V100" s="88">
        <f t="shared" si="16"/>
        <v>0</v>
      </c>
      <c r="W100" s="88">
        <f t="shared" si="16"/>
        <v>0</v>
      </c>
      <c r="X100" s="88">
        <f t="shared" si="16"/>
        <v>0</v>
      </c>
      <c r="Y100" s="88">
        <f t="shared" si="16"/>
        <v>0</v>
      </c>
      <c r="Z100" s="88">
        <f t="shared" si="16"/>
        <v>0</v>
      </c>
      <c r="AA100" s="88">
        <f>SUM(E100:Z100)</f>
        <v>0</v>
      </c>
      <c r="AB100" s="85">
        <f>AB95+AB93</f>
        <v>0</v>
      </c>
      <c r="AD100" s="14">
        <f>AA100-AA95+AA93</f>
        <v>0</v>
      </c>
    </row>
    <row r="101" spans="1:30" ht="19.5" customHeight="1" thickTop="1" thickBot="1" x14ac:dyDescent="0.3">
      <c r="A101" s="7" t="s">
        <v>63</v>
      </c>
      <c r="N101" s="29"/>
      <c r="O101" s="29"/>
      <c r="R101" s="29"/>
      <c r="S101" s="29"/>
      <c r="T101" s="29"/>
      <c r="U101" s="29"/>
      <c r="V101" s="29"/>
      <c r="W101" s="29"/>
      <c r="Z101" s="29"/>
      <c r="AB101" s="30"/>
    </row>
    <row r="102" spans="1:30" ht="54" customHeight="1" thickTop="1" thickBot="1" x14ac:dyDescent="0.3">
      <c r="A102" s="7"/>
      <c r="C102" s="268" t="s">
        <v>207</v>
      </c>
      <c r="D102" s="269"/>
      <c r="E102" s="33">
        <f>E100*$E$3</f>
        <v>0</v>
      </c>
      <c r="F102" s="33">
        <f t="shared" ref="F102:Z102" si="17">F100*$E$3</f>
        <v>0</v>
      </c>
      <c r="G102" s="33">
        <f t="shared" si="17"/>
        <v>0</v>
      </c>
      <c r="H102" s="33">
        <f t="shared" si="17"/>
        <v>0</v>
      </c>
      <c r="I102" s="33">
        <f t="shared" si="17"/>
        <v>0</v>
      </c>
      <c r="J102" s="33">
        <f t="shared" si="17"/>
        <v>0</v>
      </c>
      <c r="K102" s="33">
        <f t="shared" si="17"/>
        <v>0</v>
      </c>
      <c r="L102" s="33">
        <f t="shared" si="17"/>
        <v>0</v>
      </c>
      <c r="M102" s="33">
        <f t="shared" si="17"/>
        <v>0</v>
      </c>
      <c r="N102" s="33">
        <f t="shared" si="17"/>
        <v>0</v>
      </c>
      <c r="O102" s="33">
        <f t="shared" si="17"/>
        <v>0</v>
      </c>
      <c r="P102" s="33">
        <f t="shared" si="17"/>
        <v>0</v>
      </c>
      <c r="Q102" s="33">
        <f t="shared" si="17"/>
        <v>0</v>
      </c>
      <c r="R102" s="33">
        <f t="shared" si="17"/>
        <v>0</v>
      </c>
      <c r="S102" s="33">
        <f t="shared" si="17"/>
        <v>0</v>
      </c>
      <c r="T102" s="33">
        <f t="shared" si="17"/>
        <v>0</v>
      </c>
      <c r="U102" s="33">
        <f t="shared" si="17"/>
        <v>0</v>
      </c>
      <c r="V102" s="33">
        <f t="shared" si="17"/>
        <v>0</v>
      </c>
      <c r="W102" s="33">
        <f t="shared" si="17"/>
        <v>0</v>
      </c>
      <c r="X102" s="33">
        <f t="shared" si="17"/>
        <v>0</v>
      </c>
      <c r="Y102" s="33">
        <f t="shared" si="17"/>
        <v>0</v>
      </c>
      <c r="Z102" s="33">
        <f t="shared" si="17"/>
        <v>0</v>
      </c>
      <c r="AA102" s="88">
        <f>SUM(E102:Z102)</f>
        <v>0</v>
      </c>
      <c r="AB102" s="86">
        <f>(AB100/(100%-$E$3)-AB100)</f>
        <v>0</v>
      </c>
      <c r="AD102" s="14">
        <f>(AA100/0.83-AA100)-AA102</f>
        <v>0</v>
      </c>
    </row>
    <row r="103" spans="1:30" ht="19.5" customHeight="1" thickTop="1" thickBot="1" x14ac:dyDescent="0.3">
      <c r="A103" s="7"/>
      <c r="C103" s="3"/>
      <c r="N103" s="29"/>
      <c r="O103" s="29"/>
      <c r="R103" s="29"/>
      <c r="S103" s="29"/>
      <c r="T103" s="29"/>
      <c r="U103" s="29"/>
      <c r="V103" s="29"/>
      <c r="W103" s="29"/>
      <c r="Z103" s="29"/>
      <c r="AB103" s="30"/>
    </row>
    <row r="104" spans="1:30" s="48" customFormat="1" ht="19.5" customHeight="1" thickTop="1" thickBot="1" x14ac:dyDescent="0.3">
      <c r="A104" s="45" t="s">
        <v>50</v>
      </c>
      <c r="B104" s="53"/>
      <c r="C104" s="53"/>
      <c r="D104" s="53"/>
      <c r="E104" s="88">
        <f t="shared" ref="E104:Z104" si="18">E100+E102</f>
        <v>0</v>
      </c>
      <c r="F104" s="88">
        <f t="shared" si="18"/>
        <v>0</v>
      </c>
      <c r="G104" s="88">
        <f t="shared" si="18"/>
        <v>0</v>
      </c>
      <c r="H104" s="88">
        <f t="shared" si="18"/>
        <v>0</v>
      </c>
      <c r="I104" s="88">
        <f t="shared" si="18"/>
        <v>0</v>
      </c>
      <c r="J104" s="88">
        <f t="shared" si="18"/>
        <v>0</v>
      </c>
      <c r="K104" s="88">
        <f t="shared" si="18"/>
        <v>0</v>
      </c>
      <c r="L104" s="88">
        <f t="shared" si="18"/>
        <v>0</v>
      </c>
      <c r="M104" s="88">
        <f t="shared" si="18"/>
        <v>0</v>
      </c>
      <c r="N104" s="88">
        <f t="shared" si="18"/>
        <v>0</v>
      </c>
      <c r="O104" s="88">
        <f t="shared" si="18"/>
        <v>0</v>
      </c>
      <c r="P104" s="88">
        <f t="shared" si="18"/>
        <v>0</v>
      </c>
      <c r="Q104" s="88">
        <f t="shared" si="18"/>
        <v>0</v>
      </c>
      <c r="R104" s="88">
        <f t="shared" si="18"/>
        <v>0</v>
      </c>
      <c r="S104" s="88">
        <f t="shared" si="18"/>
        <v>0</v>
      </c>
      <c r="T104" s="88">
        <f t="shared" si="18"/>
        <v>0</v>
      </c>
      <c r="U104" s="88">
        <f t="shared" si="18"/>
        <v>0</v>
      </c>
      <c r="V104" s="88">
        <f t="shared" si="18"/>
        <v>0</v>
      </c>
      <c r="W104" s="88">
        <f t="shared" si="18"/>
        <v>0</v>
      </c>
      <c r="X104" s="88">
        <f t="shared" si="18"/>
        <v>0</v>
      </c>
      <c r="Y104" s="88">
        <f t="shared" si="18"/>
        <v>0</v>
      </c>
      <c r="Z104" s="88">
        <f t="shared" si="18"/>
        <v>0</v>
      </c>
      <c r="AA104" s="88">
        <f>SUM(E104:Z104)</f>
        <v>0</v>
      </c>
      <c r="AB104" s="85">
        <f>AB100+AB102</f>
        <v>0</v>
      </c>
      <c r="AD104" s="54">
        <f>AA102+AA100-AA104</f>
        <v>0</v>
      </c>
    </row>
    <row r="105" spans="1:30" s="56" customFormat="1" ht="19.5" customHeight="1" thickTop="1" x14ac:dyDescent="0.25">
      <c r="A105" s="55" t="s">
        <v>58</v>
      </c>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7"/>
      <c r="AD105" s="54"/>
    </row>
    <row r="106" spans="1:30" s="56" customFormat="1" ht="19.5" customHeight="1" x14ac:dyDescent="0.25">
      <c r="A106" s="58" t="s">
        <v>57</v>
      </c>
      <c r="E106" s="54">
        <f>E104-E105</f>
        <v>0</v>
      </c>
      <c r="F106" s="54">
        <f t="shared" ref="F106:AA106" si="19">F104-F105</f>
        <v>0</v>
      </c>
      <c r="G106" s="54">
        <f t="shared" si="19"/>
        <v>0</v>
      </c>
      <c r="H106" s="54">
        <f t="shared" si="19"/>
        <v>0</v>
      </c>
      <c r="I106" s="54">
        <f t="shared" si="19"/>
        <v>0</v>
      </c>
      <c r="J106" s="54">
        <f t="shared" si="19"/>
        <v>0</v>
      </c>
      <c r="K106" s="54">
        <f t="shared" si="19"/>
        <v>0</v>
      </c>
      <c r="L106" s="54">
        <f t="shared" si="19"/>
        <v>0</v>
      </c>
      <c r="M106" s="54">
        <f t="shared" si="19"/>
        <v>0</v>
      </c>
      <c r="N106" s="54">
        <f t="shared" si="19"/>
        <v>0</v>
      </c>
      <c r="O106" s="54">
        <f t="shared" si="19"/>
        <v>0</v>
      </c>
      <c r="P106" s="54">
        <f t="shared" si="19"/>
        <v>0</v>
      </c>
      <c r="Q106" s="54">
        <f t="shared" si="19"/>
        <v>0</v>
      </c>
      <c r="R106" s="54">
        <f t="shared" si="19"/>
        <v>0</v>
      </c>
      <c r="S106" s="54">
        <f t="shared" si="19"/>
        <v>0</v>
      </c>
      <c r="T106" s="54">
        <f t="shared" si="19"/>
        <v>0</v>
      </c>
      <c r="U106" s="54">
        <f t="shared" si="19"/>
        <v>0</v>
      </c>
      <c r="V106" s="54">
        <f t="shared" si="19"/>
        <v>0</v>
      </c>
      <c r="W106" s="54">
        <f t="shared" si="19"/>
        <v>0</v>
      </c>
      <c r="X106" s="54">
        <f t="shared" si="19"/>
        <v>0</v>
      </c>
      <c r="Y106" s="54">
        <f t="shared" si="19"/>
        <v>0</v>
      </c>
      <c r="Z106" s="54">
        <f t="shared" si="19"/>
        <v>0</v>
      </c>
      <c r="AA106" s="54">
        <f t="shared" si="19"/>
        <v>0</v>
      </c>
      <c r="AB106" s="57">
        <f>AB104-AB105</f>
        <v>0</v>
      </c>
      <c r="AD106" s="54"/>
    </row>
    <row r="107" spans="1:30" ht="19.5" customHeight="1" thickBot="1" x14ac:dyDescent="0.3">
      <c r="A107" s="7" t="s">
        <v>64</v>
      </c>
      <c r="N107" s="29"/>
      <c r="O107" s="29"/>
      <c r="R107" s="29"/>
      <c r="S107" s="29"/>
      <c r="T107" s="29"/>
      <c r="U107" s="29"/>
      <c r="V107" s="29"/>
      <c r="W107" s="29"/>
      <c r="Z107" s="29"/>
      <c r="AB107" s="30"/>
    </row>
    <row r="108" spans="1:30" ht="19.5" customHeight="1" thickTop="1" thickBot="1" x14ac:dyDescent="0.3">
      <c r="A108" s="7"/>
      <c r="C108" s="59" t="s">
        <v>198</v>
      </c>
      <c r="D108" s="248">
        <f>IF(C6="local",Constants!K3,IF(C6="foreign",Constants!K5,""))</f>
        <v>0.15</v>
      </c>
      <c r="E108" s="33">
        <f>(E104*$D$108)</f>
        <v>0</v>
      </c>
      <c r="F108" s="33">
        <f t="shared" ref="F108:AB108" si="20">(F104*$D$108)</f>
        <v>0</v>
      </c>
      <c r="G108" s="33">
        <f t="shared" si="20"/>
        <v>0</v>
      </c>
      <c r="H108" s="33">
        <f t="shared" si="20"/>
        <v>0</v>
      </c>
      <c r="I108" s="33">
        <f t="shared" si="20"/>
        <v>0</v>
      </c>
      <c r="J108" s="33">
        <f t="shared" si="20"/>
        <v>0</v>
      </c>
      <c r="K108" s="33">
        <f t="shared" si="20"/>
        <v>0</v>
      </c>
      <c r="L108" s="33">
        <f t="shared" si="20"/>
        <v>0</v>
      </c>
      <c r="M108" s="33">
        <f t="shared" si="20"/>
        <v>0</v>
      </c>
      <c r="N108" s="33">
        <f t="shared" si="20"/>
        <v>0</v>
      </c>
      <c r="O108" s="33">
        <f t="shared" si="20"/>
        <v>0</v>
      </c>
      <c r="P108" s="33">
        <f t="shared" si="20"/>
        <v>0</v>
      </c>
      <c r="Q108" s="33">
        <f>(Q104*$D$108)</f>
        <v>0</v>
      </c>
      <c r="R108" s="33">
        <f t="shared" si="20"/>
        <v>0</v>
      </c>
      <c r="S108" s="33">
        <f t="shared" si="20"/>
        <v>0</v>
      </c>
      <c r="T108" s="33">
        <f t="shared" si="20"/>
        <v>0</v>
      </c>
      <c r="U108" s="33">
        <f t="shared" si="20"/>
        <v>0</v>
      </c>
      <c r="V108" s="33">
        <f t="shared" si="20"/>
        <v>0</v>
      </c>
      <c r="W108" s="33">
        <f t="shared" si="20"/>
        <v>0</v>
      </c>
      <c r="X108" s="33">
        <f>(X104*$D$108)</f>
        <v>0</v>
      </c>
      <c r="Y108" s="33">
        <f t="shared" si="20"/>
        <v>0</v>
      </c>
      <c r="Z108" s="33">
        <f t="shared" si="20"/>
        <v>0</v>
      </c>
      <c r="AA108" s="88">
        <f>SUM(E108:Z108)</f>
        <v>0</v>
      </c>
      <c r="AB108" s="33">
        <f t="shared" si="20"/>
        <v>0</v>
      </c>
      <c r="AD108" s="14">
        <f>(AA104*1.14-AA104)-AA108</f>
        <v>0</v>
      </c>
    </row>
    <row r="109" spans="1:30" ht="19.5" customHeight="1" thickTop="1" thickBot="1" x14ac:dyDescent="0.3">
      <c r="A109" s="7"/>
      <c r="C109" s="3"/>
      <c r="N109" s="29"/>
      <c r="O109" s="29"/>
      <c r="R109" s="29"/>
      <c r="S109" s="29"/>
      <c r="T109" s="29"/>
      <c r="U109" s="29"/>
      <c r="V109" s="29"/>
      <c r="W109" s="29"/>
      <c r="Z109" s="29"/>
      <c r="AB109" s="44"/>
    </row>
    <row r="110" spans="1:30" s="48" customFormat="1" ht="19.5" customHeight="1" thickTop="1" thickBot="1" x14ac:dyDescent="0.3">
      <c r="A110" s="60" t="s">
        <v>46</v>
      </c>
      <c r="B110" s="61"/>
      <c r="C110" s="61"/>
      <c r="D110" s="61"/>
      <c r="E110" s="88">
        <f t="shared" ref="E110:AB110" si="21">E108+E104</f>
        <v>0</v>
      </c>
      <c r="F110" s="88">
        <f t="shared" si="21"/>
        <v>0</v>
      </c>
      <c r="G110" s="88">
        <f t="shared" si="21"/>
        <v>0</v>
      </c>
      <c r="H110" s="88">
        <f t="shared" si="21"/>
        <v>0</v>
      </c>
      <c r="I110" s="88">
        <f t="shared" si="21"/>
        <v>0</v>
      </c>
      <c r="J110" s="88">
        <f t="shared" si="21"/>
        <v>0</v>
      </c>
      <c r="K110" s="88">
        <f t="shared" si="21"/>
        <v>0</v>
      </c>
      <c r="L110" s="88">
        <f t="shared" si="21"/>
        <v>0</v>
      </c>
      <c r="M110" s="88">
        <f t="shared" si="21"/>
        <v>0</v>
      </c>
      <c r="N110" s="88">
        <f t="shared" si="21"/>
        <v>0</v>
      </c>
      <c r="O110" s="88">
        <f t="shared" si="21"/>
        <v>0</v>
      </c>
      <c r="P110" s="88">
        <f t="shared" si="21"/>
        <v>0</v>
      </c>
      <c r="Q110" s="88">
        <f t="shared" si="21"/>
        <v>0</v>
      </c>
      <c r="R110" s="88">
        <f t="shared" si="21"/>
        <v>0</v>
      </c>
      <c r="S110" s="88">
        <f t="shared" si="21"/>
        <v>0</v>
      </c>
      <c r="T110" s="88">
        <f t="shared" si="21"/>
        <v>0</v>
      </c>
      <c r="U110" s="88">
        <f t="shared" si="21"/>
        <v>0</v>
      </c>
      <c r="V110" s="88">
        <f t="shared" si="21"/>
        <v>0</v>
      </c>
      <c r="W110" s="88">
        <f t="shared" si="21"/>
        <v>0</v>
      </c>
      <c r="X110" s="88">
        <f t="shared" si="21"/>
        <v>0</v>
      </c>
      <c r="Y110" s="88">
        <f t="shared" si="21"/>
        <v>0</v>
      </c>
      <c r="Z110" s="88">
        <f t="shared" si="21"/>
        <v>0</v>
      </c>
      <c r="AA110" s="88">
        <f>SUM(E110:Z110)</f>
        <v>0</v>
      </c>
      <c r="AB110" s="87">
        <f t="shared" si="21"/>
        <v>0</v>
      </c>
      <c r="AD110" s="54">
        <f>AA104+AA108-AA110</f>
        <v>0</v>
      </c>
    </row>
    <row r="111" spans="1:30" ht="19.5" customHeight="1" x14ac:dyDescent="0.25">
      <c r="A111" s="48"/>
    </row>
    <row r="112" spans="1:30" ht="19.5" customHeight="1" x14ac:dyDescent="0.25">
      <c r="A112" s="48" t="s">
        <v>44</v>
      </c>
      <c r="E112" s="62"/>
    </row>
    <row r="113" spans="1:13" ht="19.5" customHeight="1" x14ac:dyDescent="0.25">
      <c r="A113" s="48"/>
    </row>
    <row r="114" spans="1:13" ht="19.5" customHeight="1" thickBot="1" x14ac:dyDescent="0.3">
      <c r="A114" s="48" t="s">
        <v>60</v>
      </c>
      <c r="E114" s="63">
        <f>AB110</f>
        <v>0</v>
      </c>
    </row>
    <row r="115" spans="1:13" ht="19.5" customHeight="1" thickBot="1" x14ac:dyDescent="0.3">
      <c r="A115" s="48" t="s">
        <v>42</v>
      </c>
      <c r="E115" s="47">
        <f>(E112*AA110)+E114</f>
        <v>0</v>
      </c>
      <c r="F115" s="64"/>
      <c r="G115" s="64"/>
      <c r="H115" s="64"/>
      <c r="I115" s="64"/>
      <c r="J115" s="64"/>
      <c r="K115" s="64"/>
      <c r="L115" s="64"/>
      <c r="M115" s="64"/>
    </row>
    <row r="117" spans="1:13" x14ac:dyDescent="0.25">
      <c r="A117" s="48" t="s">
        <v>200</v>
      </c>
    </row>
    <row r="119" spans="1:13" x14ac:dyDescent="0.25">
      <c r="A119" s="48" t="s">
        <v>201</v>
      </c>
      <c r="E119" s="29">
        <f>E117-E115</f>
        <v>0</v>
      </c>
    </row>
    <row r="120" spans="1:13" x14ac:dyDescent="0.25">
      <c r="A120" s="48"/>
    </row>
    <row r="121" spans="1:13" x14ac:dyDescent="0.25">
      <c r="A121" s="48"/>
    </row>
    <row r="122" spans="1:13" x14ac:dyDescent="0.25">
      <c r="A122" s="48"/>
    </row>
    <row r="123" spans="1:13" x14ac:dyDescent="0.25">
      <c r="A123" s="48"/>
    </row>
    <row r="124" spans="1:13" x14ac:dyDescent="0.25">
      <c r="A124" s="48"/>
    </row>
    <row r="125" spans="1:13" x14ac:dyDescent="0.25">
      <c r="A125" s="48"/>
    </row>
    <row r="126" spans="1:13" x14ac:dyDescent="0.25">
      <c r="A126" s="48"/>
    </row>
    <row r="127" spans="1:13" x14ac:dyDescent="0.25">
      <c r="A127" s="48"/>
    </row>
    <row r="128" spans="1:13" x14ac:dyDescent="0.25">
      <c r="A128" s="48"/>
    </row>
    <row r="129" spans="1:1" x14ac:dyDescent="0.25">
      <c r="A129" s="48"/>
    </row>
    <row r="130" spans="1:1" x14ac:dyDescent="0.25">
      <c r="A130" s="48"/>
    </row>
    <row r="131" spans="1:1" x14ac:dyDescent="0.25">
      <c r="A131" s="48"/>
    </row>
    <row r="132" spans="1:1" x14ac:dyDescent="0.25">
      <c r="A132" s="48"/>
    </row>
    <row r="133" spans="1:1" x14ac:dyDescent="0.25">
      <c r="A133" s="48"/>
    </row>
    <row r="134" spans="1:1" x14ac:dyDescent="0.25">
      <c r="A134" s="48"/>
    </row>
    <row r="135" spans="1:1" x14ac:dyDescent="0.25">
      <c r="A135" s="48"/>
    </row>
    <row r="136" spans="1:1" x14ac:dyDescent="0.25">
      <c r="A136" s="48"/>
    </row>
    <row r="137" spans="1:1" x14ac:dyDescent="0.25">
      <c r="A137" s="48"/>
    </row>
    <row r="138" spans="1:1" x14ac:dyDescent="0.25">
      <c r="A138" s="48"/>
    </row>
    <row r="139" spans="1:1" x14ac:dyDescent="0.25">
      <c r="A139" s="48"/>
    </row>
    <row r="140" spans="1:1" x14ac:dyDescent="0.25">
      <c r="A140" s="48"/>
    </row>
    <row r="141" spans="1:1" x14ac:dyDescent="0.25">
      <c r="A141" s="48"/>
    </row>
    <row r="142" spans="1:1" x14ac:dyDescent="0.25">
      <c r="A142" s="48"/>
    </row>
    <row r="143" spans="1:1" x14ac:dyDescent="0.25">
      <c r="A143" s="48"/>
    </row>
    <row r="144" spans="1:1" x14ac:dyDescent="0.25">
      <c r="A144" s="48"/>
    </row>
    <row r="145" spans="1:1" x14ac:dyDescent="0.25">
      <c r="A145" s="48"/>
    </row>
    <row r="146" spans="1:1" x14ac:dyDescent="0.25">
      <c r="A146" s="48"/>
    </row>
    <row r="147" spans="1:1" x14ac:dyDescent="0.25">
      <c r="A147" s="48"/>
    </row>
    <row r="148" spans="1:1" x14ac:dyDescent="0.25">
      <c r="A148" s="48"/>
    </row>
    <row r="149" spans="1:1" x14ac:dyDescent="0.25">
      <c r="A149" s="48"/>
    </row>
    <row r="150" spans="1:1" x14ac:dyDescent="0.25">
      <c r="A150" s="48"/>
    </row>
    <row r="151" spans="1:1" x14ac:dyDescent="0.25">
      <c r="A151" s="48"/>
    </row>
    <row r="152" spans="1:1" x14ac:dyDescent="0.25">
      <c r="A152" s="48"/>
    </row>
    <row r="153" spans="1:1" x14ac:dyDescent="0.25">
      <c r="A153" s="48"/>
    </row>
    <row r="154" spans="1:1" x14ac:dyDescent="0.25">
      <c r="A154" s="48"/>
    </row>
    <row r="155" spans="1:1" x14ac:dyDescent="0.25">
      <c r="A155" s="48"/>
    </row>
    <row r="156" spans="1:1" x14ac:dyDescent="0.25">
      <c r="A156" s="48"/>
    </row>
    <row r="157" spans="1:1" x14ac:dyDescent="0.25">
      <c r="A157" s="48"/>
    </row>
    <row r="158" spans="1:1" x14ac:dyDescent="0.25">
      <c r="A158" s="48"/>
    </row>
    <row r="159" spans="1:1" x14ac:dyDescent="0.25">
      <c r="A159" s="48"/>
    </row>
    <row r="160" spans="1:1" x14ac:dyDescent="0.25">
      <c r="A160" s="48"/>
    </row>
    <row r="161" spans="1:1" x14ac:dyDescent="0.25">
      <c r="A161" s="48"/>
    </row>
    <row r="162" spans="1:1" x14ac:dyDescent="0.25">
      <c r="A162" s="48"/>
    </row>
    <row r="163" spans="1:1" x14ac:dyDescent="0.25">
      <c r="A163" s="48"/>
    </row>
    <row r="164" spans="1:1" x14ac:dyDescent="0.25">
      <c r="A164" s="48"/>
    </row>
    <row r="165" spans="1:1" x14ac:dyDescent="0.25">
      <c r="A165" s="48"/>
    </row>
    <row r="166" spans="1:1" x14ac:dyDescent="0.25">
      <c r="A166" s="48"/>
    </row>
    <row r="167" spans="1:1" x14ac:dyDescent="0.25">
      <c r="A167" s="48"/>
    </row>
    <row r="168" spans="1:1" x14ac:dyDescent="0.25">
      <c r="A168" s="48"/>
    </row>
    <row r="169" spans="1:1" x14ac:dyDescent="0.25">
      <c r="A169" s="48"/>
    </row>
    <row r="170" spans="1:1" x14ac:dyDescent="0.25">
      <c r="A170" s="48"/>
    </row>
    <row r="171" spans="1:1" x14ac:dyDescent="0.25">
      <c r="A171" s="48"/>
    </row>
    <row r="172" spans="1:1" x14ac:dyDescent="0.25">
      <c r="A172" s="48"/>
    </row>
    <row r="173" spans="1:1" x14ac:dyDescent="0.25">
      <c r="A173" s="48"/>
    </row>
    <row r="174" spans="1:1" x14ac:dyDescent="0.25">
      <c r="A174" s="48"/>
    </row>
    <row r="175" spans="1:1" x14ac:dyDescent="0.25">
      <c r="A175" s="48"/>
    </row>
    <row r="176" spans="1:1" x14ac:dyDescent="0.25">
      <c r="A176" s="48"/>
    </row>
    <row r="177" spans="1:1" x14ac:dyDescent="0.25">
      <c r="A177" s="48"/>
    </row>
    <row r="178" spans="1:1" x14ac:dyDescent="0.25">
      <c r="A178" s="48"/>
    </row>
    <row r="179" spans="1:1" x14ac:dyDescent="0.25">
      <c r="A179" s="48"/>
    </row>
    <row r="180" spans="1:1" x14ac:dyDescent="0.25">
      <c r="A180" s="48"/>
    </row>
    <row r="181" spans="1:1" x14ac:dyDescent="0.25">
      <c r="A181" s="48"/>
    </row>
    <row r="182" spans="1:1" x14ac:dyDescent="0.25">
      <c r="A182" s="48"/>
    </row>
    <row r="183" spans="1:1" x14ac:dyDescent="0.25">
      <c r="A183" s="48"/>
    </row>
    <row r="184" spans="1:1" x14ac:dyDescent="0.25">
      <c r="A184" s="48"/>
    </row>
    <row r="185" spans="1:1" x14ac:dyDescent="0.25">
      <c r="A185" s="48"/>
    </row>
    <row r="186" spans="1:1" x14ac:dyDescent="0.25">
      <c r="A186" s="48"/>
    </row>
    <row r="187" spans="1:1" x14ac:dyDescent="0.25">
      <c r="A187" s="48"/>
    </row>
    <row r="188" spans="1:1" x14ac:dyDescent="0.25">
      <c r="A188" s="48"/>
    </row>
    <row r="189" spans="1:1" x14ac:dyDescent="0.25">
      <c r="A189" s="48"/>
    </row>
    <row r="190" spans="1:1" x14ac:dyDescent="0.25">
      <c r="A190" s="48"/>
    </row>
    <row r="191" spans="1:1" x14ac:dyDescent="0.25">
      <c r="A191" s="48"/>
    </row>
    <row r="192" spans="1:1" x14ac:dyDescent="0.25">
      <c r="A192" s="48"/>
    </row>
    <row r="193" spans="1:1" x14ac:dyDescent="0.25">
      <c r="A193" s="48"/>
    </row>
    <row r="194" spans="1:1" x14ac:dyDescent="0.25">
      <c r="A194" s="48"/>
    </row>
    <row r="195" spans="1:1" x14ac:dyDescent="0.25">
      <c r="A195" s="48"/>
    </row>
    <row r="196" spans="1:1" x14ac:dyDescent="0.25">
      <c r="A196" s="48"/>
    </row>
    <row r="197" spans="1:1" x14ac:dyDescent="0.25">
      <c r="A197" s="48"/>
    </row>
    <row r="198" spans="1:1" x14ac:dyDescent="0.25">
      <c r="A198" s="48"/>
    </row>
    <row r="199" spans="1:1" x14ac:dyDescent="0.25">
      <c r="A199" s="48"/>
    </row>
    <row r="200" spans="1:1" x14ac:dyDescent="0.25">
      <c r="A200" s="48"/>
    </row>
    <row r="201" spans="1:1" x14ac:dyDescent="0.25">
      <c r="A201" s="48"/>
    </row>
    <row r="202" spans="1:1" x14ac:dyDescent="0.25">
      <c r="A202" s="48"/>
    </row>
    <row r="203" spans="1:1" x14ac:dyDescent="0.25">
      <c r="A203" s="48"/>
    </row>
    <row r="204" spans="1:1" x14ac:dyDescent="0.25">
      <c r="A204" s="48"/>
    </row>
    <row r="205" spans="1:1" x14ac:dyDescent="0.25">
      <c r="A205" s="48"/>
    </row>
    <row r="206" spans="1:1" x14ac:dyDescent="0.25">
      <c r="A206" s="48"/>
    </row>
    <row r="207" spans="1:1" x14ac:dyDescent="0.25">
      <c r="A207" s="48"/>
    </row>
    <row r="208" spans="1:1" x14ac:dyDescent="0.25">
      <c r="A208" s="48"/>
    </row>
    <row r="209" spans="1:1" x14ac:dyDescent="0.25">
      <c r="A209" s="48"/>
    </row>
    <row r="210" spans="1:1" x14ac:dyDescent="0.25">
      <c r="A210" s="48"/>
    </row>
    <row r="211" spans="1:1" x14ac:dyDescent="0.25">
      <c r="A211" s="48"/>
    </row>
    <row r="212" spans="1:1" x14ac:dyDescent="0.25">
      <c r="A212" s="48"/>
    </row>
    <row r="213" spans="1:1" x14ac:dyDescent="0.25">
      <c r="A213" s="48"/>
    </row>
    <row r="214" spans="1:1" x14ac:dyDescent="0.25">
      <c r="A214" s="48"/>
    </row>
    <row r="215" spans="1:1" x14ac:dyDescent="0.25">
      <c r="A215" s="48"/>
    </row>
    <row r="216" spans="1:1" x14ac:dyDescent="0.25">
      <c r="A216" s="48"/>
    </row>
    <row r="217" spans="1:1" x14ac:dyDescent="0.25">
      <c r="A217" s="48"/>
    </row>
    <row r="218" spans="1:1" x14ac:dyDescent="0.25">
      <c r="A218" s="48"/>
    </row>
    <row r="219" spans="1:1" x14ac:dyDescent="0.25">
      <c r="A219" s="48"/>
    </row>
    <row r="220" spans="1:1" x14ac:dyDescent="0.25">
      <c r="A220" s="48"/>
    </row>
    <row r="221" spans="1:1" x14ac:dyDescent="0.25">
      <c r="A221" s="48"/>
    </row>
    <row r="222" spans="1:1" x14ac:dyDescent="0.25">
      <c r="A222" s="48"/>
    </row>
    <row r="223" spans="1:1" x14ac:dyDescent="0.25">
      <c r="A223" s="48"/>
    </row>
    <row r="224" spans="1:1" x14ac:dyDescent="0.25">
      <c r="A224" s="48"/>
    </row>
    <row r="225" spans="1:1" x14ac:dyDescent="0.25">
      <c r="A225" s="48"/>
    </row>
    <row r="226" spans="1:1" x14ac:dyDescent="0.25">
      <c r="A226" s="48"/>
    </row>
    <row r="227" spans="1:1" x14ac:dyDescent="0.25">
      <c r="A227" s="48"/>
    </row>
    <row r="228" spans="1:1" x14ac:dyDescent="0.25">
      <c r="A228" s="48"/>
    </row>
    <row r="229" spans="1:1" x14ac:dyDescent="0.25">
      <c r="A229" s="48"/>
    </row>
    <row r="230" spans="1:1" x14ac:dyDescent="0.25">
      <c r="A230" s="48"/>
    </row>
    <row r="231" spans="1:1" x14ac:dyDescent="0.25">
      <c r="A231" s="48"/>
    </row>
    <row r="232" spans="1:1" x14ac:dyDescent="0.25">
      <c r="A232" s="48"/>
    </row>
    <row r="233" spans="1:1" x14ac:dyDescent="0.25">
      <c r="A233" s="48"/>
    </row>
    <row r="234" spans="1:1" x14ac:dyDescent="0.25">
      <c r="A234" s="48"/>
    </row>
    <row r="235" spans="1:1" x14ac:dyDescent="0.25">
      <c r="A235" s="48"/>
    </row>
    <row r="236" spans="1:1" x14ac:dyDescent="0.25">
      <c r="A236" s="48"/>
    </row>
    <row r="237" spans="1:1" x14ac:dyDescent="0.25">
      <c r="A237" s="48"/>
    </row>
    <row r="238" spans="1:1" x14ac:dyDescent="0.25">
      <c r="A238" s="48"/>
    </row>
    <row r="239" spans="1:1" x14ac:dyDescent="0.25">
      <c r="A239" s="48"/>
    </row>
    <row r="240" spans="1:1" x14ac:dyDescent="0.25">
      <c r="A240" s="48"/>
    </row>
    <row r="241" spans="1:1" x14ac:dyDescent="0.25">
      <c r="A241" s="48"/>
    </row>
    <row r="242" spans="1:1" x14ac:dyDescent="0.25">
      <c r="A242" s="48"/>
    </row>
    <row r="243" spans="1:1" x14ac:dyDescent="0.25">
      <c r="A243" s="48"/>
    </row>
    <row r="244" spans="1:1" x14ac:dyDescent="0.25">
      <c r="A244" s="48"/>
    </row>
    <row r="245" spans="1:1" x14ac:dyDescent="0.25">
      <c r="A245" s="48"/>
    </row>
    <row r="246" spans="1:1" x14ac:dyDescent="0.25">
      <c r="A246" s="48"/>
    </row>
    <row r="247" spans="1:1" x14ac:dyDescent="0.25">
      <c r="A247" s="48"/>
    </row>
    <row r="248" spans="1:1" x14ac:dyDescent="0.25">
      <c r="A248" s="48"/>
    </row>
    <row r="249" spans="1:1" x14ac:dyDescent="0.25">
      <c r="A249" s="48"/>
    </row>
    <row r="250" spans="1:1" x14ac:dyDescent="0.25">
      <c r="A250" s="48"/>
    </row>
    <row r="251" spans="1:1" x14ac:dyDescent="0.25">
      <c r="A251" s="48"/>
    </row>
    <row r="252" spans="1:1" x14ac:dyDescent="0.25">
      <c r="A252" s="48"/>
    </row>
    <row r="253" spans="1:1" x14ac:dyDescent="0.25">
      <c r="A253" s="48"/>
    </row>
    <row r="254" spans="1:1" x14ac:dyDescent="0.25">
      <c r="A254" s="48"/>
    </row>
    <row r="255" spans="1:1" x14ac:dyDescent="0.25">
      <c r="A255" s="48"/>
    </row>
    <row r="256" spans="1:1" x14ac:dyDescent="0.25">
      <c r="A256" s="48"/>
    </row>
    <row r="257" spans="1:1" x14ac:dyDescent="0.25">
      <c r="A257" s="48"/>
    </row>
    <row r="258" spans="1:1" x14ac:dyDescent="0.25">
      <c r="A258" s="48"/>
    </row>
    <row r="259" spans="1:1" x14ac:dyDescent="0.25">
      <c r="A259" s="48"/>
    </row>
    <row r="260" spans="1:1" x14ac:dyDescent="0.25">
      <c r="A260" s="48"/>
    </row>
    <row r="261" spans="1:1" x14ac:dyDescent="0.25">
      <c r="A261" s="48"/>
    </row>
    <row r="262" spans="1:1" x14ac:dyDescent="0.25">
      <c r="A262" s="48"/>
    </row>
    <row r="263" spans="1:1" x14ac:dyDescent="0.25">
      <c r="A263" s="48"/>
    </row>
    <row r="264" spans="1:1" x14ac:dyDescent="0.25">
      <c r="A264" s="48"/>
    </row>
    <row r="265" spans="1:1" x14ac:dyDescent="0.25">
      <c r="A265" s="48"/>
    </row>
    <row r="266" spans="1:1" x14ac:dyDescent="0.25">
      <c r="A266" s="48"/>
    </row>
    <row r="267" spans="1:1" x14ac:dyDescent="0.25">
      <c r="A267" s="48"/>
    </row>
    <row r="268" spans="1:1" x14ac:dyDescent="0.25">
      <c r="A268" s="48"/>
    </row>
    <row r="269" spans="1:1" x14ac:dyDescent="0.25">
      <c r="A269" s="48"/>
    </row>
    <row r="270" spans="1:1" x14ac:dyDescent="0.25">
      <c r="A270" s="48"/>
    </row>
    <row r="271" spans="1:1" x14ac:dyDescent="0.25">
      <c r="A271" s="48"/>
    </row>
    <row r="272" spans="1:1" x14ac:dyDescent="0.25">
      <c r="A272" s="48"/>
    </row>
    <row r="273" spans="1:1" x14ac:dyDescent="0.25">
      <c r="A273" s="48"/>
    </row>
    <row r="274" spans="1:1" x14ac:dyDescent="0.25">
      <c r="A274" s="48"/>
    </row>
    <row r="275" spans="1:1" x14ac:dyDescent="0.25">
      <c r="A275" s="48"/>
    </row>
    <row r="276" spans="1:1" x14ac:dyDescent="0.25">
      <c r="A276" s="48"/>
    </row>
    <row r="277" spans="1:1" x14ac:dyDescent="0.25">
      <c r="A277" s="48"/>
    </row>
    <row r="278" spans="1:1" x14ac:dyDescent="0.25">
      <c r="A278" s="48"/>
    </row>
    <row r="279" spans="1:1" x14ac:dyDescent="0.25">
      <c r="A279" s="48"/>
    </row>
    <row r="280" spans="1:1" x14ac:dyDescent="0.25">
      <c r="A280" s="48"/>
    </row>
    <row r="281" spans="1:1" x14ac:dyDescent="0.25">
      <c r="A281" s="48"/>
    </row>
    <row r="282" spans="1:1" x14ac:dyDescent="0.25">
      <c r="A282" s="48"/>
    </row>
    <row r="283" spans="1:1" x14ac:dyDescent="0.25">
      <c r="A283" s="48"/>
    </row>
    <row r="284" spans="1:1" x14ac:dyDescent="0.25">
      <c r="A284" s="48"/>
    </row>
    <row r="285" spans="1:1" x14ac:dyDescent="0.25">
      <c r="A285" s="48"/>
    </row>
    <row r="286" spans="1:1" x14ac:dyDescent="0.25">
      <c r="A286" s="48"/>
    </row>
    <row r="287" spans="1:1" x14ac:dyDescent="0.25">
      <c r="A287" s="48"/>
    </row>
    <row r="288" spans="1:1" x14ac:dyDescent="0.25">
      <c r="A288" s="48"/>
    </row>
    <row r="289" spans="1:1" x14ac:dyDescent="0.25">
      <c r="A289" s="48"/>
    </row>
    <row r="290" spans="1:1" x14ac:dyDescent="0.25">
      <c r="A290" s="48"/>
    </row>
    <row r="291" spans="1:1" x14ac:dyDescent="0.25">
      <c r="A291" s="48"/>
    </row>
    <row r="292" spans="1:1" x14ac:dyDescent="0.25">
      <c r="A292" s="48"/>
    </row>
    <row r="293" spans="1:1" x14ac:dyDescent="0.25">
      <c r="A293" s="48"/>
    </row>
    <row r="294" spans="1:1" x14ac:dyDescent="0.25">
      <c r="A294" s="48"/>
    </row>
    <row r="295" spans="1:1" x14ac:dyDescent="0.25">
      <c r="A295" s="48"/>
    </row>
    <row r="296" spans="1:1" x14ac:dyDescent="0.25">
      <c r="A296" s="48"/>
    </row>
    <row r="297" spans="1:1" x14ac:dyDescent="0.25">
      <c r="A297" s="48"/>
    </row>
    <row r="298" spans="1:1" x14ac:dyDescent="0.25">
      <c r="A298" s="48"/>
    </row>
    <row r="299" spans="1:1" x14ac:dyDescent="0.25">
      <c r="A299" s="48"/>
    </row>
    <row r="300" spans="1:1" x14ac:dyDescent="0.25">
      <c r="A300" s="48"/>
    </row>
    <row r="301" spans="1:1" x14ac:dyDescent="0.25">
      <c r="A301" s="48"/>
    </row>
    <row r="302" spans="1:1" x14ac:dyDescent="0.25">
      <c r="A302" s="48"/>
    </row>
    <row r="303" spans="1:1" x14ac:dyDescent="0.25">
      <c r="A303" s="48"/>
    </row>
    <row r="304" spans="1:1" x14ac:dyDescent="0.25">
      <c r="A304" s="48"/>
    </row>
    <row r="305" spans="1:1" x14ac:dyDescent="0.25">
      <c r="A305" s="48"/>
    </row>
    <row r="306" spans="1:1" x14ac:dyDescent="0.25">
      <c r="A306" s="48"/>
    </row>
    <row r="307" spans="1:1" x14ac:dyDescent="0.25">
      <c r="A307" s="48"/>
    </row>
    <row r="308" spans="1:1" x14ac:dyDescent="0.25">
      <c r="A308" s="48"/>
    </row>
    <row r="309" spans="1:1" x14ac:dyDescent="0.25">
      <c r="A309" s="48"/>
    </row>
    <row r="310" spans="1:1" x14ac:dyDescent="0.25">
      <c r="A310" s="48"/>
    </row>
    <row r="311" spans="1:1" x14ac:dyDescent="0.25">
      <c r="A311" s="48"/>
    </row>
    <row r="312" spans="1:1" x14ac:dyDescent="0.25">
      <c r="A312" s="48"/>
    </row>
    <row r="313" spans="1:1" x14ac:dyDescent="0.25">
      <c r="A313" s="48"/>
    </row>
    <row r="314" spans="1:1" x14ac:dyDescent="0.25">
      <c r="A314" s="48"/>
    </row>
    <row r="315" spans="1:1" x14ac:dyDescent="0.25">
      <c r="A315" s="48"/>
    </row>
    <row r="316" spans="1:1" x14ac:dyDescent="0.25">
      <c r="A316" s="48"/>
    </row>
    <row r="317" spans="1:1" x14ac:dyDescent="0.25">
      <c r="A317" s="48"/>
    </row>
    <row r="318" spans="1:1" x14ac:dyDescent="0.25">
      <c r="A318" s="48"/>
    </row>
    <row r="319" spans="1:1" x14ac:dyDescent="0.25">
      <c r="A319" s="48"/>
    </row>
    <row r="320" spans="1:1" x14ac:dyDescent="0.25">
      <c r="A320" s="48"/>
    </row>
    <row r="321" spans="1:1" x14ac:dyDescent="0.25">
      <c r="A321" s="48"/>
    </row>
    <row r="322" spans="1:1" x14ac:dyDescent="0.25">
      <c r="A322" s="48"/>
    </row>
    <row r="323" spans="1:1" x14ac:dyDescent="0.25">
      <c r="A323" s="48"/>
    </row>
    <row r="324" spans="1:1" x14ac:dyDescent="0.25">
      <c r="A324" s="48"/>
    </row>
    <row r="325" spans="1:1" x14ac:dyDescent="0.25">
      <c r="A325" s="48"/>
    </row>
    <row r="326" spans="1:1" x14ac:dyDescent="0.25">
      <c r="A326" s="48"/>
    </row>
    <row r="327" spans="1:1" x14ac:dyDescent="0.25">
      <c r="A327" s="48"/>
    </row>
    <row r="328" spans="1:1" x14ac:dyDescent="0.25">
      <c r="A328" s="48"/>
    </row>
    <row r="329" spans="1:1" x14ac:dyDescent="0.25">
      <c r="A329" s="48"/>
    </row>
    <row r="330" spans="1:1" x14ac:dyDescent="0.25">
      <c r="A330" s="48"/>
    </row>
    <row r="331" spans="1:1" x14ac:dyDescent="0.25">
      <c r="A331" s="48"/>
    </row>
    <row r="332" spans="1:1" x14ac:dyDescent="0.25">
      <c r="A332" s="48"/>
    </row>
    <row r="333" spans="1:1" x14ac:dyDescent="0.25">
      <c r="A333" s="48"/>
    </row>
    <row r="334" spans="1:1" x14ac:dyDescent="0.25">
      <c r="A334" s="48"/>
    </row>
    <row r="335" spans="1:1" x14ac:dyDescent="0.25">
      <c r="A335" s="48"/>
    </row>
    <row r="336" spans="1:1" x14ac:dyDescent="0.25">
      <c r="A336" s="48"/>
    </row>
    <row r="337" spans="1:1" x14ac:dyDescent="0.25">
      <c r="A337" s="48"/>
    </row>
    <row r="338" spans="1:1" x14ac:dyDescent="0.25">
      <c r="A338" s="48"/>
    </row>
    <row r="339" spans="1:1" x14ac:dyDescent="0.25">
      <c r="A339" s="48"/>
    </row>
    <row r="340" spans="1:1" x14ac:dyDescent="0.25">
      <c r="A340" s="48"/>
    </row>
    <row r="341" spans="1:1" x14ac:dyDescent="0.25">
      <c r="A341" s="48"/>
    </row>
    <row r="342" spans="1:1" x14ac:dyDescent="0.25">
      <c r="A342" s="48"/>
    </row>
    <row r="343" spans="1:1" x14ac:dyDescent="0.25">
      <c r="A343" s="48"/>
    </row>
    <row r="344" spans="1:1" x14ac:dyDescent="0.25">
      <c r="A344" s="48"/>
    </row>
    <row r="345" spans="1:1" x14ac:dyDescent="0.25">
      <c r="A345" s="48"/>
    </row>
    <row r="346" spans="1:1" x14ac:dyDescent="0.25">
      <c r="A346" s="48"/>
    </row>
    <row r="347" spans="1:1" x14ac:dyDescent="0.25">
      <c r="A347" s="48"/>
    </row>
    <row r="348" spans="1:1" x14ac:dyDescent="0.25">
      <c r="A348" s="48"/>
    </row>
    <row r="349" spans="1:1" x14ac:dyDescent="0.25">
      <c r="A349" s="48"/>
    </row>
    <row r="350" spans="1:1" x14ac:dyDescent="0.25">
      <c r="A350" s="48"/>
    </row>
    <row r="351" spans="1:1" x14ac:dyDescent="0.25">
      <c r="A351" s="48"/>
    </row>
    <row r="352" spans="1:1" x14ac:dyDescent="0.25">
      <c r="A352" s="48"/>
    </row>
    <row r="353" spans="1:1" x14ac:dyDescent="0.25">
      <c r="A353" s="48"/>
    </row>
    <row r="354" spans="1:1" x14ac:dyDescent="0.25">
      <c r="A354" s="48"/>
    </row>
    <row r="355" spans="1:1" x14ac:dyDescent="0.25">
      <c r="A355" s="48"/>
    </row>
    <row r="356" spans="1:1" x14ac:dyDescent="0.25">
      <c r="A356" s="48"/>
    </row>
    <row r="357" spans="1:1" x14ac:dyDescent="0.25">
      <c r="A357" s="48"/>
    </row>
    <row r="358" spans="1:1" x14ac:dyDescent="0.25">
      <c r="A358" s="48"/>
    </row>
    <row r="359" spans="1:1" x14ac:dyDescent="0.25">
      <c r="A359" s="48"/>
    </row>
    <row r="360" spans="1:1" x14ac:dyDescent="0.25">
      <c r="A360" s="48"/>
    </row>
    <row r="361" spans="1:1" x14ac:dyDescent="0.25">
      <c r="A361" s="48"/>
    </row>
    <row r="362" spans="1:1" x14ac:dyDescent="0.25">
      <c r="A362" s="48"/>
    </row>
    <row r="363" spans="1:1" x14ac:dyDescent="0.25">
      <c r="A363" s="48"/>
    </row>
    <row r="364" spans="1:1" x14ac:dyDescent="0.25">
      <c r="A364" s="48"/>
    </row>
    <row r="365" spans="1:1" x14ac:dyDescent="0.25">
      <c r="A365" s="48"/>
    </row>
    <row r="366" spans="1:1" x14ac:dyDescent="0.25">
      <c r="A366" s="48"/>
    </row>
    <row r="367" spans="1:1" x14ac:dyDescent="0.25">
      <c r="A367" s="48"/>
    </row>
    <row r="368" spans="1:1" x14ac:dyDescent="0.25">
      <c r="A368" s="48"/>
    </row>
    <row r="369" spans="1:1" x14ac:dyDescent="0.25">
      <c r="A369" s="48"/>
    </row>
    <row r="370" spans="1:1" x14ac:dyDescent="0.25">
      <c r="A370" s="48"/>
    </row>
    <row r="371" spans="1:1" x14ac:dyDescent="0.25">
      <c r="A371" s="48"/>
    </row>
    <row r="372" spans="1:1" x14ac:dyDescent="0.25">
      <c r="A372" s="48"/>
    </row>
    <row r="373" spans="1:1" x14ac:dyDescent="0.25">
      <c r="A373" s="48"/>
    </row>
    <row r="374" spans="1:1" x14ac:dyDescent="0.25">
      <c r="A374" s="48"/>
    </row>
    <row r="375" spans="1:1" x14ac:dyDescent="0.25">
      <c r="A375" s="48"/>
    </row>
    <row r="376" spans="1:1" x14ac:dyDescent="0.25">
      <c r="A376" s="48"/>
    </row>
    <row r="377" spans="1:1" x14ac:dyDescent="0.25">
      <c r="A377" s="48"/>
    </row>
    <row r="378" spans="1:1" x14ac:dyDescent="0.25">
      <c r="A378" s="48"/>
    </row>
    <row r="379" spans="1:1" x14ac:dyDescent="0.25">
      <c r="A379" s="48"/>
    </row>
    <row r="380" spans="1:1" x14ac:dyDescent="0.25">
      <c r="A380" s="48"/>
    </row>
    <row r="381" spans="1:1" x14ac:dyDescent="0.25">
      <c r="A381" s="48"/>
    </row>
    <row r="382" spans="1:1" x14ac:dyDescent="0.25">
      <c r="A382" s="48"/>
    </row>
    <row r="383" spans="1:1" x14ac:dyDescent="0.25">
      <c r="A383" s="48"/>
    </row>
    <row r="384" spans="1:1" x14ac:dyDescent="0.25">
      <c r="A384" s="48"/>
    </row>
    <row r="385" spans="1:1" x14ac:dyDescent="0.25">
      <c r="A385" s="48"/>
    </row>
    <row r="386" spans="1:1" x14ac:dyDescent="0.25">
      <c r="A386" s="48"/>
    </row>
    <row r="387" spans="1:1" x14ac:dyDescent="0.25">
      <c r="A387" s="48"/>
    </row>
    <row r="388" spans="1:1" x14ac:dyDescent="0.25">
      <c r="A388" s="48"/>
    </row>
    <row r="389" spans="1:1" x14ac:dyDescent="0.25">
      <c r="A389" s="48"/>
    </row>
    <row r="390" spans="1:1" x14ac:dyDescent="0.25">
      <c r="A390" s="48"/>
    </row>
    <row r="391" spans="1:1" x14ac:dyDescent="0.25">
      <c r="A391" s="48"/>
    </row>
    <row r="392" spans="1:1" x14ac:dyDescent="0.25">
      <c r="A392" s="48"/>
    </row>
    <row r="393" spans="1:1" x14ac:dyDescent="0.25">
      <c r="A393" s="48"/>
    </row>
    <row r="394" spans="1:1" x14ac:dyDescent="0.25">
      <c r="A394" s="48"/>
    </row>
    <row r="395" spans="1:1" x14ac:dyDescent="0.25">
      <c r="A395" s="48"/>
    </row>
    <row r="396" spans="1:1" x14ac:dyDescent="0.25">
      <c r="A396" s="48"/>
    </row>
    <row r="397" spans="1:1" x14ac:dyDescent="0.25">
      <c r="A397" s="48"/>
    </row>
    <row r="398" spans="1:1" x14ac:dyDescent="0.25">
      <c r="A398" s="48"/>
    </row>
    <row r="399" spans="1:1" x14ac:dyDescent="0.25">
      <c r="A399" s="48"/>
    </row>
    <row r="400" spans="1:1" x14ac:dyDescent="0.25">
      <c r="A400" s="48"/>
    </row>
    <row r="401" spans="1:1" x14ac:dyDescent="0.25">
      <c r="A401" s="48"/>
    </row>
    <row r="402" spans="1:1" x14ac:dyDescent="0.25">
      <c r="A402" s="48"/>
    </row>
    <row r="403" spans="1:1" x14ac:dyDescent="0.25">
      <c r="A403" s="48"/>
    </row>
    <row r="404" spans="1:1" x14ac:dyDescent="0.25">
      <c r="A404" s="48"/>
    </row>
    <row r="405" spans="1:1" x14ac:dyDescent="0.25">
      <c r="A405" s="48"/>
    </row>
    <row r="406" spans="1:1" x14ac:dyDescent="0.25">
      <c r="A406" s="48"/>
    </row>
    <row r="407" spans="1:1" x14ac:dyDescent="0.25">
      <c r="A407" s="48"/>
    </row>
    <row r="408" spans="1:1" x14ac:dyDescent="0.25">
      <c r="A408" s="48"/>
    </row>
    <row r="409" spans="1:1" x14ac:dyDescent="0.25">
      <c r="A409" s="48"/>
    </row>
    <row r="410" spans="1:1" x14ac:dyDescent="0.25">
      <c r="A410" s="48"/>
    </row>
    <row r="411" spans="1:1" x14ac:dyDescent="0.25">
      <c r="A411" s="48"/>
    </row>
    <row r="412" spans="1:1" x14ac:dyDescent="0.25">
      <c r="A412" s="48"/>
    </row>
    <row r="413" spans="1:1" x14ac:dyDescent="0.25">
      <c r="A413" s="48"/>
    </row>
    <row r="414" spans="1:1" x14ac:dyDescent="0.25">
      <c r="A414" s="48"/>
    </row>
    <row r="415" spans="1:1" x14ac:dyDescent="0.25">
      <c r="A415" s="48"/>
    </row>
    <row r="416" spans="1:1" x14ac:dyDescent="0.25">
      <c r="A416" s="48"/>
    </row>
    <row r="417" spans="1:1" x14ac:dyDescent="0.25">
      <c r="A417" s="48"/>
    </row>
    <row r="418" spans="1:1" x14ac:dyDescent="0.25">
      <c r="A418" s="48"/>
    </row>
    <row r="419" spans="1:1" x14ac:dyDescent="0.25">
      <c r="A419" s="48"/>
    </row>
    <row r="420" spans="1:1" x14ac:dyDescent="0.25">
      <c r="A420" s="48"/>
    </row>
    <row r="421" spans="1:1" x14ac:dyDescent="0.25">
      <c r="A421" s="48"/>
    </row>
    <row r="422" spans="1:1" x14ac:dyDescent="0.25">
      <c r="A422" s="48"/>
    </row>
    <row r="423" spans="1:1" x14ac:dyDescent="0.25">
      <c r="A423" s="48"/>
    </row>
    <row r="424" spans="1:1" x14ac:dyDescent="0.25">
      <c r="A424" s="48"/>
    </row>
    <row r="425" spans="1:1" x14ac:dyDescent="0.25">
      <c r="A425" s="48"/>
    </row>
    <row r="426" spans="1:1" x14ac:dyDescent="0.25">
      <c r="A426" s="48"/>
    </row>
    <row r="427" spans="1:1" x14ac:dyDescent="0.25">
      <c r="A427" s="48"/>
    </row>
    <row r="428" spans="1:1" x14ac:dyDescent="0.25">
      <c r="A428" s="48"/>
    </row>
    <row r="429" spans="1:1" x14ac:dyDescent="0.25">
      <c r="A429" s="48"/>
    </row>
    <row r="430" spans="1:1" x14ac:dyDescent="0.25">
      <c r="A430" s="48"/>
    </row>
    <row r="431" spans="1:1" x14ac:dyDescent="0.25">
      <c r="A431" s="48"/>
    </row>
    <row r="432" spans="1:1" x14ac:dyDescent="0.25">
      <c r="A432" s="48"/>
    </row>
    <row r="433" spans="1:1" x14ac:dyDescent="0.25">
      <c r="A433" s="48"/>
    </row>
    <row r="434" spans="1:1" x14ac:dyDescent="0.25">
      <c r="A434" s="48"/>
    </row>
    <row r="435" spans="1:1" x14ac:dyDescent="0.25">
      <c r="A435" s="48"/>
    </row>
    <row r="436" spans="1:1" x14ac:dyDescent="0.25">
      <c r="A436" s="48"/>
    </row>
    <row r="437" spans="1:1" x14ac:dyDescent="0.25">
      <c r="A437" s="48"/>
    </row>
    <row r="438" spans="1:1" x14ac:dyDescent="0.25">
      <c r="A438" s="48"/>
    </row>
    <row r="439" spans="1:1" x14ac:dyDescent="0.25">
      <c r="A439" s="48"/>
    </row>
    <row r="440" spans="1:1" x14ac:dyDescent="0.25">
      <c r="A440" s="48"/>
    </row>
    <row r="441" spans="1:1" x14ac:dyDescent="0.25">
      <c r="A441" s="48"/>
    </row>
    <row r="442" spans="1:1" x14ac:dyDescent="0.25">
      <c r="A442" s="48"/>
    </row>
    <row r="443" spans="1:1" x14ac:dyDescent="0.25">
      <c r="A443" s="48"/>
    </row>
    <row r="444" spans="1:1" x14ac:dyDescent="0.25">
      <c r="A444" s="48"/>
    </row>
    <row r="445" spans="1:1" x14ac:dyDescent="0.25">
      <c r="A445" s="48"/>
    </row>
    <row r="446" spans="1:1" x14ac:dyDescent="0.25">
      <c r="A446" s="48"/>
    </row>
    <row r="447" spans="1:1" x14ac:dyDescent="0.25">
      <c r="A447" s="48"/>
    </row>
    <row r="448" spans="1:1" x14ac:dyDescent="0.25">
      <c r="A448" s="48"/>
    </row>
    <row r="449" spans="1:1" x14ac:dyDescent="0.25">
      <c r="A449" s="48"/>
    </row>
    <row r="450" spans="1:1" x14ac:dyDescent="0.25">
      <c r="A450" s="48"/>
    </row>
    <row r="451" spans="1:1" x14ac:dyDescent="0.25">
      <c r="A451" s="48"/>
    </row>
    <row r="452" spans="1:1" x14ac:dyDescent="0.25">
      <c r="A452" s="48"/>
    </row>
    <row r="453" spans="1:1" x14ac:dyDescent="0.25">
      <c r="A453" s="48"/>
    </row>
    <row r="454" spans="1:1" x14ac:dyDescent="0.25">
      <c r="A454" s="48"/>
    </row>
    <row r="455" spans="1:1" x14ac:dyDescent="0.25">
      <c r="A455" s="48"/>
    </row>
    <row r="456" spans="1:1" x14ac:dyDescent="0.25">
      <c r="A456" s="48"/>
    </row>
    <row r="457" spans="1:1" x14ac:dyDescent="0.25">
      <c r="A457" s="48"/>
    </row>
    <row r="458" spans="1:1" x14ac:dyDescent="0.25">
      <c r="A458" s="48"/>
    </row>
    <row r="459" spans="1:1" x14ac:dyDescent="0.25">
      <c r="A459" s="48"/>
    </row>
    <row r="460" spans="1:1" x14ac:dyDescent="0.25">
      <c r="A460" s="48"/>
    </row>
    <row r="461" spans="1:1" x14ac:dyDescent="0.25">
      <c r="A461" s="48"/>
    </row>
    <row r="462" spans="1:1" x14ac:dyDescent="0.25">
      <c r="A462" s="48"/>
    </row>
    <row r="463" spans="1:1" x14ac:dyDescent="0.25">
      <c r="A463" s="48"/>
    </row>
    <row r="464" spans="1:1" x14ac:dyDescent="0.25">
      <c r="A464" s="48"/>
    </row>
    <row r="465" spans="1:1" x14ac:dyDescent="0.25">
      <c r="A465" s="48"/>
    </row>
    <row r="466" spans="1:1" x14ac:dyDescent="0.25">
      <c r="A466" s="48"/>
    </row>
    <row r="467" spans="1:1" x14ac:dyDescent="0.25">
      <c r="A467" s="48"/>
    </row>
    <row r="468" spans="1:1" x14ac:dyDescent="0.25">
      <c r="A468" s="48"/>
    </row>
    <row r="469" spans="1:1" x14ac:dyDescent="0.25">
      <c r="A469" s="48"/>
    </row>
    <row r="470" spans="1:1" x14ac:dyDescent="0.25">
      <c r="A470" s="48"/>
    </row>
    <row r="471" spans="1:1" x14ac:dyDescent="0.25">
      <c r="A471" s="48"/>
    </row>
    <row r="472" spans="1:1" x14ac:dyDescent="0.25">
      <c r="A472" s="48"/>
    </row>
    <row r="473" spans="1:1" x14ac:dyDescent="0.25">
      <c r="A473" s="48"/>
    </row>
    <row r="474" spans="1:1" x14ac:dyDescent="0.25">
      <c r="A474" s="48"/>
    </row>
    <row r="475" spans="1:1" x14ac:dyDescent="0.25">
      <c r="A475" s="48"/>
    </row>
    <row r="476" spans="1:1" x14ac:dyDescent="0.25">
      <c r="A476" s="48"/>
    </row>
    <row r="477" spans="1:1" x14ac:dyDescent="0.25">
      <c r="A477" s="48"/>
    </row>
    <row r="478" spans="1:1" x14ac:dyDescent="0.25">
      <c r="A478" s="48"/>
    </row>
    <row r="479" spans="1:1" x14ac:dyDescent="0.25">
      <c r="A479" s="48"/>
    </row>
    <row r="480" spans="1:1" x14ac:dyDescent="0.25">
      <c r="A480" s="48"/>
    </row>
    <row r="481" spans="1:1" x14ac:dyDescent="0.25">
      <c r="A481" s="48"/>
    </row>
    <row r="482" spans="1:1" x14ac:dyDescent="0.25">
      <c r="A482" s="48"/>
    </row>
    <row r="483" spans="1:1" x14ac:dyDescent="0.25">
      <c r="A483" s="48"/>
    </row>
    <row r="484" spans="1:1" x14ac:dyDescent="0.25">
      <c r="A484" s="48"/>
    </row>
    <row r="485" spans="1:1" x14ac:dyDescent="0.25">
      <c r="A485" s="48"/>
    </row>
    <row r="486" spans="1:1" x14ac:dyDescent="0.25">
      <c r="A486" s="48"/>
    </row>
    <row r="487" spans="1:1" x14ac:dyDescent="0.25">
      <c r="A487" s="48"/>
    </row>
    <row r="488" spans="1:1" x14ac:dyDescent="0.25">
      <c r="A488" s="48"/>
    </row>
    <row r="489" spans="1:1" x14ac:dyDescent="0.25">
      <c r="A489" s="48"/>
    </row>
    <row r="490" spans="1:1" x14ac:dyDescent="0.25">
      <c r="A490" s="48"/>
    </row>
    <row r="491" spans="1:1" x14ac:dyDescent="0.25">
      <c r="A491" s="48"/>
    </row>
    <row r="492" spans="1:1" x14ac:dyDescent="0.25">
      <c r="A492" s="48"/>
    </row>
    <row r="493" spans="1:1" x14ac:dyDescent="0.25">
      <c r="A493" s="48"/>
    </row>
    <row r="494" spans="1:1" x14ac:dyDescent="0.25">
      <c r="A494" s="48"/>
    </row>
    <row r="495" spans="1:1" x14ac:dyDescent="0.25">
      <c r="A495" s="48"/>
    </row>
    <row r="496" spans="1:1" x14ac:dyDescent="0.25">
      <c r="A496" s="48"/>
    </row>
    <row r="497" spans="1:1" x14ac:dyDescent="0.25">
      <c r="A497" s="48"/>
    </row>
    <row r="498" spans="1:1" x14ac:dyDescent="0.25">
      <c r="A498" s="48"/>
    </row>
    <row r="499" spans="1:1" x14ac:dyDescent="0.25">
      <c r="A499" s="48"/>
    </row>
    <row r="500" spans="1:1" x14ac:dyDescent="0.25">
      <c r="A500" s="48"/>
    </row>
    <row r="501" spans="1:1" x14ac:dyDescent="0.25">
      <c r="A501" s="48"/>
    </row>
    <row r="502" spans="1:1" x14ac:dyDescent="0.25">
      <c r="A502" s="48"/>
    </row>
    <row r="503" spans="1:1" x14ac:dyDescent="0.25">
      <c r="A503" s="48"/>
    </row>
    <row r="504" spans="1:1" x14ac:dyDescent="0.25">
      <c r="A504" s="48"/>
    </row>
    <row r="505" spans="1:1" x14ac:dyDescent="0.25">
      <c r="A505" s="48"/>
    </row>
    <row r="506" spans="1:1" x14ac:dyDescent="0.25">
      <c r="A506" s="48"/>
    </row>
    <row r="507" spans="1:1" x14ac:dyDescent="0.25">
      <c r="A507" s="48"/>
    </row>
    <row r="508" spans="1:1" x14ac:dyDescent="0.25">
      <c r="A508" s="48"/>
    </row>
    <row r="509" spans="1:1" x14ac:dyDescent="0.25">
      <c r="A509" s="48"/>
    </row>
    <row r="510" spans="1:1" x14ac:dyDescent="0.25">
      <c r="A510" s="48"/>
    </row>
    <row r="511" spans="1:1" x14ac:dyDescent="0.25">
      <c r="A511" s="48"/>
    </row>
    <row r="512" spans="1:1" x14ac:dyDescent="0.25">
      <c r="A512" s="48"/>
    </row>
    <row r="513" spans="1:1" x14ac:dyDescent="0.25">
      <c r="A513" s="48"/>
    </row>
    <row r="514" spans="1:1" x14ac:dyDescent="0.25">
      <c r="A514" s="48"/>
    </row>
    <row r="515" spans="1:1" x14ac:dyDescent="0.25">
      <c r="A515" s="48"/>
    </row>
    <row r="516" spans="1:1" x14ac:dyDescent="0.25">
      <c r="A516" s="48"/>
    </row>
    <row r="517" spans="1:1" x14ac:dyDescent="0.25">
      <c r="A517" s="48"/>
    </row>
    <row r="518" spans="1:1" x14ac:dyDescent="0.25">
      <c r="A518" s="48"/>
    </row>
    <row r="519" spans="1:1" x14ac:dyDescent="0.25">
      <c r="A519" s="48"/>
    </row>
    <row r="520" spans="1:1" x14ac:dyDescent="0.25">
      <c r="A520" s="48"/>
    </row>
    <row r="521" spans="1:1" x14ac:dyDescent="0.25">
      <c r="A521" s="48"/>
    </row>
    <row r="522" spans="1:1" x14ac:dyDescent="0.25">
      <c r="A522" s="48"/>
    </row>
    <row r="523" spans="1:1" x14ac:dyDescent="0.25">
      <c r="A523" s="48"/>
    </row>
    <row r="524" spans="1:1" x14ac:dyDescent="0.25">
      <c r="A524" s="48"/>
    </row>
    <row r="525" spans="1:1" x14ac:dyDescent="0.25">
      <c r="A525" s="48"/>
    </row>
    <row r="526" spans="1:1" x14ac:dyDescent="0.25">
      <c r="A526" s="48"/>
    </row>
    <row r="527" spans="1:1" x14ac:dyDescent="0.25">
      <c r="A527" s="48"/>
    </row>
    <row r="528" spans="1:1" x14ac:dyDescent="0.25">
      <c r="A528" s="48"/>
    </row>
    <row r="529" spans="1:1" x14ac:dyDescent="0.25">
      <c r="A529" s="48"/>
    </row>
    <row r="530" spans="1:1" x14ac:dyDescent="0.25">
      <c r="A530" s="48"/>
    </row>
    <row r="531" spans="1:1" x14ac:dyDescent="0.25">
      <c r="A531" s="48"/>
    </row>
    <row r="532" spans="1:1" x14ac:dyDescent="0.25">
      <c r="A532" s="48"/>
    </row>
    <row r="533" spans="1:1" x14ac:dyDescent="0.25">
      <c r="A533" s="48"/>
    </row>
    <row r="534" spans="1:1" x14ac:dyDescent="0.25">
      <c r="A534" s="48"/>
    </row>
    <row r="535" spans="1:1" x14ac:dyDescent="0.25">
      <c r="A535" s="48"/>
    </row>
    <row r="536" spans="1:1" x14ac:dyDescent="0.25">
      <c r="A536" s="48"/>
    </row>
    <row r="537" spans="1:1" x14ac:dyDescent="0.25">
      <c r="A537" s="48"/>
    </row>
    <row r="538" spans="1:1" x14ac:dyDescent="0.25">
      <c r="A538" s="48"/>
    </row>
    <row r="539" spans="1:1" x14ac:dyDescent="0.25">
      <c r="A539" s="48"/>
    </row>
    <row r="540" spans="1:1" x14ac:dyDescent="0.25">
      <c r="A540" s="48"/>
    </row>
    <row r="541" spans="1:1" x14ac:dyDescent="0.25">
      <c r="A541" s="48"/>
    </row>
    <row r="542" spans="1:1" x14ac:dyDescent="0.25">
      <c r="A542" s="48"/>
    </row>
    <row r="543" spans="1:1" x14ac:dyDescent="0.25">
      <c r="A543" s="48"/>
    </row>
    <row r="544" spans="1:1" x14ac:dyDescent="0.25">
      <c r="A544" s="48"/>
    </row>
    <row r="545" spans="1:1" x14ac:dyDescent="0.25">
      <c r="A545" s="48"/>
    </row>
    <row r="546" spans="1:1" x14ac:dyDescent="0.25">
      <c r="A546" s="48"/>
    </row>
    <row r="547" spans="1:1" x14ac:dyDescent="0.25">
      <c r="A547" s="48"/>
    </row>
    <row r="548" spans="1:1" x14ac:dyDescent="0.25">
      <c r="A548" s="48"/>
    </row>
    <row r="549" spans="1:1" x14ac:dyDescent="0.25">
      <c r="A549" s="48"/>
    </row>
    <row r="550" spans="1:1" x14ac:dyDescent="0.25">
      <c r="A550" s="48"/>
    </row>
    <row r="551" spans="1:1" x14ac:dyDescent="0.25">
      <c r="A551" s="48"/>
    </row>
    <row r="552" spans="1:1" x14ac:dyDescent="0.25">
      <c r="A552" s="48"/>
    </row>
    <row r="553" spans="1:1" x14ac:dyDescent="0.25">
      <c r="A553" s="48"/>
    </row>
    <row r="554" spans="1:1" x14ac:dyDescent="0.25">
      <c r="A554" s="48"/>
    </row>
    <row r="555" spans="1:1" x14ac:dyDescent="0.25">
      <c r="A555" s="48"/>
    </row>
    <row r="556" spans="1:1" x14ac:dyDescent="0.25">
      <c r="A556" s="48"/>
    </row>
    <row r="557" spans="1:1" x14ac:dyDescent="0.25">
      <c r="A557" s="48"/>
    </row>
    <row r="558" spans="1:1" x14ac:dyDescent="0.25">
      <c r="A558" s="48"/>
    </row>
    <row r="559" spans="1:1" x14ac:dyDescent="0.25">
      <c r="A559" s="48"/>
    </row>
    <row r="560" spans="1:1" x14ac:dyDescent="0.25">
      <c r="A560" s="48"/>
    </row>
    <row r="561" spans="1:1" x14ac:dyDescent="0.25">
      <c r="A561" s="48"/>
    </row>
    <row r="562" spans="1:1" x14ac:dyDescent="0.25">
      <c r="A562" s="48"/>
    </row>
    <row r="563" spans="1:1" x14ac:dyDescent="0.25">
      <c r="A563" s="48"/>
    </row>
    <row r="564" spans="1:1" x14ac:dyDescent="0.25">
      <c r="A564" s="48"/>
    </row>
    <row r="565" spans="1:1" x14ac:dyDescent="0.25">
      <c r="A565" s="48"/>
    </row>
    <row r="566" spans="1:1" x14ac:dyDescent="0.25">
      <c r="A566" s="48"/>
    </row>
    <row r="567" spans="1:1" x14ac:dyDescent="0.25">
      <c r="A567" s="48"/>
    </row>
    <row r="568" spans="1:1" x14ac:dyDescent="0.25">
      <c r="A568" s="48"/>
    </row>
    <row r="569" spans="1:1" x14ac:dyDescent="0.25">
      <c r="A569" s="48"/>
    </row>
    <row r="570" spans="1:1" x14ac:dyDescent="0.25">
      <c r="A570" s="48"/>
    </row>
    <row r="571" spans="1:1" x14ac:dyDescent="0.25">
      <c r="A571" s="48"/>
    </row>
    <row r="572" spans="1:1" x14ac:dyDescent="0.25">
      <c r="A572" s="48"/>
    </row>
    <row r="573" spans="1:1" x14ac:dyDescent="0.25">
      <c r="A573" s="48"/>
    </row>
    <row r="574" spans="1:1" x14ac:dyDescent="0.25">
      <c r="A574" s="48"/>
    </row>
    <row r="575" spans="1:1" x14ac:dyDescent="0.25">
      <c r="A575" s="48"/>
    </row>
    <row r="576" spans="1:1" x14ac:dyDescent="0.25">
      <c r="A576" s="48"/>
    </row>
    <row r="577" spans="1:1" x14ac:dyDescent="0.25">
      <c r="A577" s="48"/>
    </row>
    <row r="578" spans="1:1" x14ac:dyDescent="0.25">
      <c r="A578" s="48"/>
    </row>
    <row r="579" spans="1:1" x14ac:dyDescent="0.25">
      <c r="A579" s="48"/>
    </row>
    <row r="580" spans="1:1" x14ac:dyDescent="0.25">
      <c r="A580" s="48"/>
    </row>
    <row r="581" spans="1:1" x14ac:dyDescent="0.25">
      <c r="A581" s="48"/>
    </row>
    <row r="582" spans="1:1" x14ac:dyDescent="0.25">
      <c r="A582" s="48"/>
    </row>
    <row r="583" spans="1:1" x14ac:dyDescent="0.25">
      <c r="A583" s="48"/>
    </row>
    <row r="584" spans="1:1" x14ac:dyDescent="0.25">
      <c r="A584" s="48"/>
    </row>
    <row r="585" spans="1:1" x14ac:dyDescent="0.25">
      <c r="A585" s="48"/>
    </row>
    <row r="586" spans="1:1" x14ac:dyDescent="0.25">
      <c r="A586" s="48"/>
    </row>
    <row r="587" spans="1:1" x14ac:dyDescent="0.25">
      <c r="A587" s="48"/>
    </row>
    <row r="588" spans="1:1" x14ac:dyDescent="0.25">
      <c r="A588" s="48"/>
    </row>
    <row r="589" spans="1:1" x14ac:dyDescent="0.25">
      <c r="A589" s="48"/>
    </row>
    <row r="590" spans="1:1" x14ac:dyDescent="0.25">
      <c r="A590" s="48"/>
    </row>
    <row r="591" spans="1:1" x14ac:dyDescent="0.25">
      <c r="A591" s="48"/>
    </row>
    <row r="592" spans="1:1" x14ac:dyDescent="0.25">
      <c r="A592" s="48"/>
    </row>
    <row r="593" spans="1:1" x14ac:dyDescent="0.25">
      <c r="A593" s="48"/>
    </row>
    <row r="594" spans="1:1" x14ac:dyDescent="0.25">
      <c r="A594" s="48"/>
    </row>
    <row r="595" spans="1:1" x14ac:dyDescent="0.25">
      <c r="A595" s="48"/>
    </row>
    <row r="596" spans="1:1" x14ac:dyDescent="0.25">
      <c r="A596" s="48"/>
    </row>
    <row r="597" spans="1:1" x14ac:dyDescent="0.25">
      <c r="A597" s="48"/>
    </row>
    <row r="598" spans="1:1" x14ac:dyDescent="0.25">
      <c r="A598" s="48"/>
    </row>
    <row r="599" spans="1:1" x14ac:dyDescent="0.25">
      <c r="A599" s="48"/>
    </row>
    <row r="600" spans="1:1" x14ac:dyDescent="0.25">
      <c r="A600" s="48"/>
    </row>
    <row r="601" spans="1:1" x14ac:dyDescent="0.25">
      <c r="A601" s="48"/>
    </row>
    <row r="602" spans="1:1" x14ac:dyDescent="0.25">
      <c r="A602" s="48"/>
    </row>
    <row r="603" spans="1:1" x14ac:dyDescent="0.25">
      <c r="A603" s="48"/>
    </row>
    <row r="604" spans="1:1" x14ac:dyDescent="0.25">
      <c r="A604" s="48"/>
    </row>
    <row r="605" spans="1:1" x14ac:dyDescent="0.25">
      <c r="A605" s="48"/>
    </row>
    <row r="606" spans="1:1" x14ac:dyDescent="0.25">
      <c r="A606" s="48"/>
    </row>
    <row r="607" spans="1:1" x14ac:dyDescent="0.25">
      <c r="A607" s="48"/>
    </row>
    <row r="608" spans="1:1" x14ac:dyDescent="0.25">
      <c r="A608" s="48"/>
    </row>
    <row r="609" spans="1:1" x14ac:dyDescent="0.25">
      <c r="A609" s="48"/>
    </row>
    <row r="610" spans="1:1" x14ac:dyDescent="0.25">
      <c r="A610" s="48"/>
    </row>
    <row r="611" spans="1:1" x14ac:dyDescent="0.25">
      <c r="A611" s="48"/>
    </row>
    <row r="612" spans="1:1" x14ac:dyDescent="0.25">
      <c r="A612" s="48"/>
    </row>
    <row r="613" spans="1:1" x14ac:dyDescent="0.25">
      <c r="A613" s="48"/>
    </row>
    <row r="614" spans="1:1" x14ac:dyDescent="0.25">
      <c r="A614" s="48"/>
    </row>
    <row r="615" spans="1:1" x14ac:dyDescent="0.25">
      <c r="A615" s="48"/>
    </row>
    <row r="616" spans="1:1" x14ac:dyDescent="0.25">
      <c r="A616" s="48"/>
    </row>
    <row r="617" spans="1:1" x14ac:dyDescent="0.25">
      <c r="A617" s="48"/>
    </row>
    <row r="618" spans="1:1" x14ac:dyDescent="0.25">
      <c r="A618" s="48"/>
    </row>
    <row r="619" spans="1:1" x14ac:dyDescent="0.25">
      <c r="A619" s="48"/>
    </row>
    <row r="620" spans="1:1" x14ac:dyDescent="0.25">
      <c r="A620" s="48"/>
    </row>
    <row r="621" spans="1:1" x14ac:dyDescent="0.25">
      <c r="A621" s="48"/>
    </row>
    <row r="622" spans="1:1" x14ac:dyDescent="0.25">
      <c r="A622" s="48"/>
    </row>
    <row r="623" spans="1:1" x14ac:dyDescent="0.25">
      <c r="A623" s="48"/>
    </row>
    <row r="624" spans="1:1" x14ac:dyDescent="0.25">
      <c r="A624" s="48"/>
    </row>
    <row r="625" spans="1:1" x14ac:dyDescent="0.25">
      <c r="A625" s="48"/>
    </row>
    <row r="626" spans="1:1" x14ac:dyDescent="0.25">
      <c r="A626" s="48"/>
    </row>
    <row r="627" spans="1:1" x14ac:dyDescent="0.25">
      <c r="A627" s="48"/>
    </row>
    <row r="628" spans="1:1" x14ac:dyDescent="0.25">
      <c r="A628" s="48"/>
    </row>
    <row r="629" spans="1:1" x14ac:dyDescent="0.25">
      <c r="A629" s="48"/>
    </row>
    <row r="630" spans="1:1" x14ac:dyDescent="0.25">
      <c r="A630" s="48"/>
    </row>
    <row r="631" spans="1:1" x14ac:dyDescent="0.25">
      <c r="A631" s="48"/>
    </row>
    <row r="632" spans="1:1" x14ac:dyDescent="0.25">
      <c r="A632" s="48"/>
    </row>
    <row r="633" spans="1:1" x14ac:dyDescent="0.25">
      <c r="A633" s="48"/>
    </row>
    <row r="634" spans="1:1" x14ac:dyDescent="0.25">
      <c r="A634" s="48"/>
    </row>
    <row r="635" spans="1:1" x14ac:dyDescent="0.25">
      <c r="A635" s="48"/>
    </row>
    <row r="636" spans="1:1" x14ac:dyDescent="0.25">
      <c r="A636" s="48"/>
    </row>
    <row r="637" spans="1:1" x14ac:dyDescent="0.25">
      <c r="A637" s="48"/>
    </row>
    <row r="638" spans="1:1" x14ac:dyDescent="0.25">
      <c r="A638" s="48"/>
    </row>
    <row r="639" spans="1:1" x14ac:dyDescent="0.25">
      <c r="A639" s="48"/>
    </row>
    <row r="640" spans="1:1" x14ac:dyDescent="0.25">
      <c r="A640" s="48"/>
    </row>
    <row r="641" spans="1:1" x14ac:dyDescent="0.25">
      <c r="A641" s="48"/>
    </row>
    <row r="642" spans="1:1" x14ac:dyDescent="0.25">
      <c r="A642" s="48"/>
    </row>
    <row r="643" spans="1:1" x14ac:dyDescent="0.25">
      <c r="A643" s="48"/>
    </row>
    <row r="644" spans="1:1" x14ac:dyDescent="0.25">
      <c r="A644" s="48"/>
    </row>
    <row r="645" spans="1:1" x14ac:dyDescent="0.25">
      <c r="A645" s="48"/>
    </row>
    <row r="646" spans="1:1" x14ac:dyDescent="0.25">
      <c r="A646" s="48"/>
    </row>
    <row r="647" spans="1:1" x14ac:dyDescent="0.25">
      <c r="A647" s="48"/>
    </row>
    <row r="648" spans="1:1" x14ac:dyDescent="0.25">
      <c r="A648" s="48"/>
    </row>
    <row r="649" spans="1:1" x14ac:dyDescent="0.25">
      <c r="A649" s="48"/>
    </row>
    <row r="650" spans="1:1" x14ac:dyDescent="0.25">
      <c r="A650" s="48"/>
    </row>
    <row r="651" spans="1:1" x14ac:dyDescent="0.25">
      <c r="A651" s="48"/>
    </row>
    <row r="652" spans="1:1" x14ac:dyDescent="0.25">
      <c r="A652" s="48"/>
    </row>
    <row r="653" spans="1:1" x14ac:dyDescent="0.25">
      <c r="A653" s="48"/>
    </row>
    <row r="654" spans="1:1" x14ac:dyDescent="0.25">
      <c r="A654" s="48"/>
    </row>
    <row r="655" spans="1:1" x14ac:dyDescent="0.25">
      <c r="A655" s="48"/>
    </row>
    <row r="656" spans="1:1" x14ac:dyDescent="0.25">
      <c r="A656" s="48"/>
    </row>
    <row r="657" spans="1:1" x14ac:dyDescent="0.25">
      <c r="A657" s="48"/>
    </row>
    <row r="658" spans="1:1" x14ac:dyDescent="0.25">
      <c r="A658" s="48"/>
    </row>
    <row r="659" spans="1:1" x14ac:dyDescent="0.25">
      <c r="A659" s="48"/>
    </row>
    <row r="660" spans="1:1" x14ac:dyDescent="0.25">
      <c r="A660" s="48"/>
    </row>
    <row r="661" spans="1:1" x14ac:dyDescent="0.25">
      <c r="A661" s="48"/>
    </row>
    <row r="662" spans="1:1" x14ac:dyDescent="0.25">
      <c r="A662" s="48"/>
    </row>
    <row r="663" spans="1:1" x14ac:dyDescent="0.25">
      <c r="A663" s="48"/>
    </row>
    <row r="664" spans="1:1" x14ac:dyDescent="0.25">
      <c r="A664" s="48"/>
    </row>
    <row r="665" spans="1:1" x14ac:dyDescent="0.25">
      <c r="A665" s="48"/>
    </row>
    <row r="666" spans="1:1" x14ac:dyDescent="0.25">
      <c r="A666" s="48"/>
    </row>
    <row r="667" spans="1:1" x14ac:dyDescent="0.25">
      <c r="A667" s="48"/>
    </row>
    <row r="668" spans="1:1" x14ac:dyDescent="0.25">
      <c r="A668" s="48"/>
    </row>
    <row r="669" spans="1:1" x14ac:dyDescent="0.25">
      <c r="A669" s="48"/>
    </row>
    <row r="670" spans="1:1" x14ac:dyDescent="0.25">
      <c r="A670" s="48"/>
    </row>
    <row r="671" spans="1:1" x14ac:dyDescent="0.25">
      <c r="A671" s="48"/>
    </row>
    <row r="672" spans="1:1" x14ac:dyDescent="0.25">
      <c r="A672" s="48"/>
    </row>
    <row r="673" spans="1:1" x14ac:dyDescent="0.25">
      <c r="A673" s="48"/>
    </row>
    <row r="674" spans="1:1" x14ac:dyDescent="0.25">
      <c r="A674" s="48"/>
    </row>
    <row r="675" spans="1:1" x14ac:dyDescent="0.25">
      <c r="A675" s="48"/>
    </row>
    <row r="676" spans="1:1" x14ac:dyDescent="0.25">
      <c r="A676" s="48"/>
    </row>
    <row r="677" spans="1:1" x14ac:dyDescent="0.25">
      <c r="A677" s="48"/>
    </row>
    <row r="678" spans="1:1" x14ac:dyDescent="0.25">
      <c r="A678" s="48"/>
    </row>
    <row r="679" spans="1:1" x14ac:dyDescent="0.25">
      <c r="A679" s="48"/>
    </row>
    <row r="680" spans="1:1" x14ac:dyDescent="0.25">
      <c r="A680" s="48"/>
    </row>
    <row r="681" spans="1:1" x14ac:dyDescent="0.25">
      <c r="A681" s="48"/>
    </row>
    <row r="682" spans="1:1" x14ac:dyDescent="0.25">
      <c r="A682" s="48"/>
    </row>
    <row r="683" spans="1:1" x14ac:dyDescent="0.25">
      <c r="A683" s="48"/>
    </row>
    <row r="684" spans="1:1" x14ac:dyDescent="0.25">
      <c r="A684" s="48"/>
    </row>
    <row r="685" spans="1:1" x14ac:dyDescent="0.25">
      <c r="A685" s="48"/>
    </row>
    <row r="686" spans="1:1" x14ac:dyDescent="0.25">
      <c r="A686" s="48"/>
    </row>
    <row r="687" spans="1:1" x14ac:dyDescent="0.25">
      <c r="A687" s="48"/>
    </row>
    <row r="688" spans="1:1" x14ac:dyDescent="0.25">
      <c r="A688" s="48"/>
    </row>
    <row r="689" spans="1:1" x14ac:dyDescent="0.25">
      <c r="A689" s="48"/>
    </row>
    <row r="690" spans="1:1" x14ac:dyDescent="0.25">
      <c r="A690" s="48"/>
    </row>
    <row r="691" spans="1:1" x14ac:dyDescent="0.25">
      <c r="A691" s="48"/>
    </row>
    <row r="692" spans="1:1" x14ac:dyDescent="0.25">
      <c r="A692" s="48"/>
    </row>
    <row r="693" spans="1:1" x14ac:dyDescent="0.25">
      <c r="A693" s="48"/>
    </row>
    <row r="694" spans="1:1" x14ac:dyDescent="0.25">
      <c r="A694" s="48"/>
    </row>
    <row r="695" spans="1:1" x14ac:dyDescent="0.25">
      <c r="A695" s="48"/>
    </row>
    <row r="696" spans="1:1" x14ac:dyDescent="0.25">
      <c r="A696" s="48"/>
    </row>
    <row r="697" spans="1:1" x14ac:dyDescent="0.25">
      <c r="A697" s="48"/>
    </row>
    <row r="698" spans="1:1" x14ac:dyDescent="0.25">
      <c r="A698" s="48"/>
    </row>
    <row r="699" spans="1:1" x14ac:dyDescent="0.25">
      <c r="A699" s="48"/>
    </row>
    <row r="700" spans="1:1" x14ac:dyDescent="0.25">
      <c r="A700" s="48"/>
    </row>
    <row r="701" spans="1:1" x14ac:dyDescent="0.25">
      <c r="A701" s="48"/>
    </row>
    <row r="702" spans="1:1" x14ac:dyDescent="0.25">
      <c r="A702" s="48"/>
    </row>
    <row r="703" spans="1:1" x14ac:dyDescent="0.25">
      <c r="A703" s="48"/>
    </row>
    <row r="704" spans="1:1" x14ac:dyDescent="0.25">
      <c r="A704" s="48"/>
    </row>
    <row r="705" spans="1:1" x14ac:dyDescent="0.25">
      <c r="A705" s="48"/>
    </row>
    <row r="706" spans="1:1" x14ac:dyDescent="0.25">
      <c r="A706" s="48"/>
    </row>
    <row r="707" spans="1:1" x14ac:dyDescent="0.25">
      <c r="A707" s="48"/>
    </row>
    <row r="708" spans="1:1" x14ac:dyDescent="0.25">
      <c r="A708" s="48"/>
    </row>
    <row r="709" spans="1:1" x14ac:dyDescent="0.25">
      <c r="A709" s="48"/>
    </row>
    <row r="710" spans="1:1" x14ac:dyDescent="0.25">
      <c r="A710" s="48"/>
    </row>
    <row r="711" spans="1:1" x14ac:dyDescent="0.25">
      <c r="A711" s="48"/>
    </row>
    <row r="712" spans="1:1" x14ac:dyDescent="0.25">
      <c r="A712" s="48"/>
    </row>
    <row r="713" spans="1:1" x14ac:dyDescent="0.25">
      <c r="A713" s="48"/>
    </row>
    <row r="714" spans="1:1" x14ac:dyDescent="0.25">
      <c r="A714" s="48"/>
    </row>
    <row r="715" spans="1:1" x14ac:dyDescent="0.25">
      <c r="A715" s="48"/>
    </row>
    <row r="716" spans="1:1" x14ac:dyDescent="0.25">
      <c r="A716" s="48"/>
    </row>
    <row r="717" spans="1:1" x14ac:dyDescent="0.25">
      <c r="A717" s="48"/>
    </row>
    <row r="718" spans="1:1" x14ac:dyDescent="0.25">
      <c r="A718" s="48"/>
    </row>
    <row r="719" spans="1:1" x14ac:dyDescent="0.25">
      <c r="A719" s="48"/>
    </row>
    <row r="720" spans="1:1" x14ac:dyDescent="0.25">
      <c r="A720" s="48"/>
    </row>
    <row r="721" spans="1:1" x14ac:dyDescent="0.25">
      <c r="A721" s="48"/>
    </row>
    <row r="722" spans="1:1" x14ac:dyDescent="0.25">
      <c r="A722" s="48"/>
    </row>
    <row r="723" spans="1:1" x14ac:dyDescent="0.25">
      <c r="A723" s="48"/>
    </row>
    <row r="724" spans="1:1" x14ac:dyDescent="0.25">
      <c r="A724" s="48"/>
    </row>
    <row r="725" spans="1:1" x14ac:dyDescent="0.25">
      <c r="A725" s="48"/>
    </row>
    <row r="726" spans="1:1" x14ac:dyDescent="0.25">
      <c r="A726" s="48"/>
    </row>
    <row r="727" spans="1:1" x14ac:dyDescent="0.25">
      <c r="A727" s="48"/>
    </row>
    <row r="728" spans="1:1" x14ac:dyDescent="0.25">
      <c r="A728" s="48"/>
    </row>
    <row r="729" spans="1:1" x14ac:dyDescent="0.25">
      <c r="A729" s="48"/>
    </row>
    <row r="730" spans="1:1" x14ac:dyDescent="0.25">
      <c r="A730" s="48"/>
    </row>
    <row r="731" spans="1:1" x14ac:dyDescent="0.25">
      <c r="A731" s="48"/>
    </row>
    <row r="732" spans="1:1" x14ac:dyDescent="0.25">
      <c r="A732" s="48"/>
    </row>
    <row r="733" spans="1:1" x14ac:dyDescent="0.25">
      <c r="A733" s="48"/>
    </row>
    <row r="734" spans="1:1" x14ac:dyDescent="0.25">
      <c r="A734" s="48"/>
    </row>
    <row r="735" spans="1:1" x14ac:dyDescent="0.25">
      <c r="A735" s="48"/>
    </row>
    <row r="736" spans="1:1" x14ac:dyDescent="0.25">
      <c r="A736" s="48"/>
    </row>
    <row r="737" spans="1:1" x14ac:dyDescent="0.25">
      <c r="A737" s="48"/>
    </row>
    <row r="738" spans="1:1" x14ac:dyDescent="0.25">
      <c r="A738" s="48"/>
    </row>
    <row r="739" spans="1:1" x14ac:dyDescent="0.25">
      <c r="A739" s="48"/>
    </row>
    <row r="740" spans="1:1" x14ac:dyDescent="0.25">
      <c r="A740" s="48"/>
    </row>
    <row r="741" spans="1:1" x14ac:dyDescent="0.25">
      <c r="A741" s="48"/>
    </row>
    <row r="742" spans="1:1" x14ac:dyDescent="0.25">
      <c r="A742" s="48"/>
    </row>
    <row r="743" spans="1:1" x14ac:dyDescent="0.25">
      <c r="A743" s="48"/>
    </row>
    <row r="744" spans="1:1" x14ac:dyDescent="0.25">
      <c r="A744" s="48"/>
    </row>
    <row r="745" spans="1:1" x14ac:dyDescent="0.25">
      <c r="A745" s="48"/>
    </row>
    <row r="746" spans="1:1" x14ac:dyDescent="0.25">
      <c r="A746" s="48"/>
    </row>
    <row r="747" spans="1:1" x14ac:dyDescent="0.25">
      <c r="A747" s="48"/>
    </row>
    <row r="748" spans="1:1" x14ac:dyDescent="0.25">
      <c r="A748" s="48"/>
    </row>
    <row r="749" spans="1:1" x14ac:dyDescent="0.25">
      <c r="A749" s="48"/>
    </row>
    <row r="750" spans="1:1" x14ac:dyDescent="0.25">
      <c r="A750" s="48"/>
    </row>
    <row r="751" spans="1:1" x14ac:dyDescent="0.25">
      <c r="A751" s="48"/>
    </row>
    <row r="752" spans="1:1" x14ac:dyDescent="0.25">
      <c r="A752" s="48"/>
    </row>
    <row r="753" spans="1:1" x14ac:dyDescent="0.25">
      <c r="A753" s="48"/>
    </row>
    <row r="754" spans="1:1" x14ac:dyDescent="0.25">
      <c r="A754" s="48"/>
    </row>
    <row r="755" spans="1:1" x14ac:dyDescent="0.25">
      <c r="A755" s="48"/>
    </row>
    <row r="756" spans="1:1" x14ac:dyDescent="0.25">
      <c r="A756" s="48"/>
    </row>
    <row r="757" spans="1:1" x14ac:dyDescent="0.25">
      <c r="A757" s="48"/>
    </row>
    <row r="758" spans="1:1" x14ac:dyDescent="0.25">
      <c r="A758" s="48"/>
    </row>
    <row r="759" spans="1:1" x14ac:dyDescent="0.25">
      <c r="A759" s="48"/>
    </row>
    <row r="760" spans="1:1" x14ac:dyDescent="0.25">
      <c r="A760" s="48"/>
    </row>
    <row r="761" spans="1:1" x14ac:dyDescent="0.25">
      <c r="A761" s="48"/>
    </row>
    <row r="762" spans="1:1" x14ac:dyDescent="0.25">
      <c r="A762" s="48"/>
    </row>
    <row r="763" spans="1:1" x14ac:dyDescent="0.25">
      <c r="A763" s="48"/>
    </row>
    <row r="764" spans="1:1" x14ac:dyDescent="0.25">
      <c r="A764" s="48"/>
    </row>
    <row r="765" spans="1:1" x14ac:dyDescent="0.25">
      <c r="A765" s="48"/>
    </row>
    <row r="766" spans="1:1" x14ac:dyDescent="0.25">
      <c r="A766" s="48"/>
    </row>
    <row r="767" spans="1:1" x14ac:dyDescent="0.25">
      <c r="A767" s="48"/>
    </row>
    <row r="768" spans="1:1" x14ac:dyDescent="0.25">
      <c r="A768" s="48"/>
    </row>
    <row r="769" spans="1:1" x14ac:dyDescent="0.25">
      <c r="A769" s="48"/>
    </row>
    <row r="770" spans="1:1" x14ac:dyDescent="0.25">
      <c r="A770" s="48"/>
    </row>
    <row r="771" spans="1:1" x14ac:dyDescent="0.25">
      <c r="A771" s="48"/>
    </row>
    <row r="772" spans="1:1" x14ac:dyDescent="0.25">
      <c r="A772" s="48"/>
    </row>
    <row r="773" spans="1:1" x14ac:dyDescent="0.25">
      <c r="A773" s="48"/>
    </row>
    <row r="774" spans="1:1" x14ac:dyDescent="0.25">
      <c r="A774" s="48"/>
    </row>
    <row r="775" spans="1:1" x14ac:dyDescent="0.25">
      <c r="A775" s="48"/>
    </row>
    <row r="776" spans="1:1" x14ac:dyDescent="0.25">
      <c r="A776" s="48"/>
    </row>
    <row r="777" spans="1:1" x14ac:dyDescent="0.25">
      <c r="A777" s="48"/>
    </row>
    <row r="778" spans="1:1" x14ac:dyDescent="0.25">
      <c r="A778" s="48"/>
    </row>
    <row r="779" spans="1:1" x14ac:dyDescent="0.25">
      <c r="A779" s="48"/>
    </row>
    <row r="780" spans="1:1" x14ac:dyDescent="0.25">
      <c r="A780" s="48"/>
    </row>
    <row r="781" spans="1:1" x14ac:dyDescent="0.25">
      <c r="A781" s="48"/>
    </row>
    <row r="782" spans="1:1" x14ac:dyDescent="0.25">
      <c r="A782" s="48"/>
    </row>
    <row r="783" spans="1:1" x14ac:dyDescent="0.25">
      <c r="A783" s="48"/>
    </row>
    <row r="784" spans="1:1" x14ac:dyDescent="0.25">
      <c r="A784" s="48"/>
    </row>
    <row r="785" spans="1:1" x14ac:dyDescent="0.25">
      <c r="A785" s="48"/>
    </row>
    <row r="786" spans="1:1" x14ac:dyDescent="0.25">
      <c r="A786" s="48"/>
    </row>
    <row r="787" spans="1:1" x14ac:dyDescent="0.25">
      <c r="A787" s="48"/>
    </row>
    <row r="788" spans="1:1" x14ac:dyDescent="0.25">
      <c r="A788" s="48"/>
    </row>
    <row r="789" spans="1:1" x14ac:dyDescent="0.25">
      <c r="A789" s="48"/>
    </row>
    <row r="790" spans="1:1" x14ac:dyDescent="0.25">
      <c r="A790" s="48"/>
    </row>
    <row r="791" spans="1:1" x14ac:dyDescent="0.25">
      <c r="A791" s="48"/>
    </row>
    <row r="792" spans="1:1" x14ac:dyDescent="0.25">
      <c r="A792" s="48"/>
    </row>
    <row r="793" spans="1:1" x14ac:dyDescent="0.25">
      <c r="A793" s="48"/>
    </row>
    <row r="794" spans="1:1" x14ac:dyDescent="0.25">
      <c r="A794" s="48"/>
    </row>
    <row r="795" spans="1:1" x14ac:dyDescent="0.25">
      <c r="A795" s="48"/>
    </row>
    <row r="796" spans="1:1" x14ac:dyDescent="0.25">
      <c r="A796" s="48"/>
    </row>
    <row r="797" spans="1:1" x14ac:dyDescent="0.25">
      <c r="A797" s="48"/>
    </row>
    <row r="798" spans="1:1" x14ac:dyDescent="0.25">
      <c r="A798" s="48"/>
    </row>
    <row r="799" spans="1:1" x14ac:dyDescent="0.25">
      <c r="A799" s="48"/>
    </row>
    <row r="800" spans="1:1" x14ac:dyDescent="0.25">
      <c r="A800" s="48"/>
    </row>
    <row r="801" spans="1:1" x14ac:dyDescent="0.25">
      <c r="A801" s="48"/>
    </row>
    <row r="802" spans="1:1" x14ac:dyDescent="0.25">
      <c r="A802" s="48"/>
    </row>
    <row r="803" spans="1:1" x14ac:dyDescent="0.25">
      <c r="A803" s="48"/>
    </row>
    <row r="804" spans="1:1" x14ac:dyDescent="0.25">
      <c r="A804" s="48"/>
    </row>
    <row r="805" spans="1:1" x14ac:dyDescent="0.25">
      <c r="A805" s="48"/>
    </row>
    <row r="806" spans="1:1" x14ac:dyDescent="0.25">
      <c r="A806" s="48"/>
    </row>
    <row r="807" spans="1:1" x14ac:dyDescent="0.25">
      <c r="A807" s="48"/>
    </row>
    <row r="808" spans="1:1" x14ac:dyDescent="0.25">
      <c r="A808" s="48"/>
    </row>
    <row r="809" spans="1:1" x14ac:dyDescent="0.25">
      <c r="A809" s="48"/>
    </row>
    <row r="810" spans="1:1" x14ac:dyDescent="0.25">
      <c r="A810" s="48"/>
    </row>
    <row r="811" spans="1:1" x14ac:dyDescent="0.25">
      <c r="A811" s="48"/>
    </row>
    <row r="812" spans="1:1" x14ac:dyDescent="0.25">
      <c r="A812" s="48"/>
    </row>
    <row r="813" spans="1:1" x14ac:dyDescent="0.25">
      <c r="A813" s="48"/>
    </row>
    <row r="814" spans="1:1" x14ac:dyDescent="0.25">
      <c r="A814" s="48"/>
    </row>
    <row r="815" spans="1:1" x14ac:dyDescent="0.25">
      <c r="A815" s="48"/>
    </row>
    <row r="816" spans="1:1" x14ac:dyDescent="0.25">
      <c r="A816" s="48"/>
    </row>
    <row r="817" spans="1:1" x14ac:dyDescent="0.25">
      <c r="A817" s="48"/>
    </row>
    <row r="818" spans="1:1" x14ac:dyDescent="0.25">
      <c r="A818" s="48"/>
    </row>
    <row r="819" spans="1:1" x14ac:dyDescent="0.25">
      <c r="A819" s="48"/>
    </row>
    <row r="820" spans="1:1" x14ac:dyDescent="0.25">
      <c r="A820" s="48"/>
    </row>
    <row r="821" spans="1:1" x14ac:dyDescent="0.25">
      <c r="A821" s="48"/>
    </row>
    <row r="822" spans="1:1" x14ac:dyDescent="0.25">
      <c r="A822" s="48"/>
    </row>
    <row r="823" spans="1:1" x14ac:dyDescent="0.25">
      <c r="A823" s="48"/>
    </row>
    <row r="824" spans="1:1" x14ac:dyDescent="0.25">
      <c r="A824" s="48"/>
    </row>
    <row r="825" spans="1:1" x14ac:dyDescent="0.25">
      <c r="A825" s="48"/>
    </row>
  </sheetData>
  <sheetProtection insertColumns="0" insertRows="0" selectLockedCells="1"/>
  <customSheetViews>
    <customSheetView guid="{E97FE7A0-8B0E-4EB0-B4EE-C987DDE3C888}" scale="85" fitToPage="1">
      <pane xSplit="5" ySplit="4" topLeftCell="F5" activePane="bottomRight" state="frozen"/>
      <selection pane="bottomRight" activeCell="G8" sqref="G8"/>
      <pageMargins left="0.75" right="0.75" top="1" bottom="1" header="0.5" footer="0.5"/>
      <pageSetup paperSize="9" scale="48" fitToHeight="7" orientation="landscape" r:id="rId1"/>
      <headerFooter alignWithMargins="0"/>
    </customSheetView>
  </customSheetViews>
  <mergeCells count="50">
    <mergeCell ref="C62:D62"/>
    <mergeCell ref="C64:D64"/>
    <mergeCell ref="A9:B9"/>
    <mergeCell ref="C63:D63"/>
    <mergeCell ref="C54:D54"/>
    <mergeCell ref="C59:D59"/>
    <mergeCell ref="C60:D60"/>
    <mergeCell ref="C61:D61"/>
    <mergeCell ref="C57:D57"/>
    <mergeCell ref="A22:B22"/>
    <mergeCell ref="A23:B23"/>
    <mergeCell ref="A24:B24"/>
    <mergeCell ref="A30:B30"/>
    <mergeCell ref="A31:B31"/>
    <mergeCell ref="A1:AA1"/>
    <mergeCell ref="A15:D15"/>
    <mergeCell ref="C49:D49"/>
    <mergeCell ref="A10:B10"/>
    <mergeCell ref="A29:B29"/>
    <mergeCell ref="C51:D51"/>
    <mergeCell ref="C52:D52"/>
    <mergeCell ref="A35:B35"/>
    <mergeCell ref="A18:B18"/>
    <mergeCell ref="A20:B20"/>
    <mergeCell ref="A33:B33"/>
    <mergeCell ref="A34:B34"/>
    <mergeCell ref="A27:B27"/>
    <mergeCell ref="A28:B28"/>
    <mergeCell ref="A36:B36"/>
    <mergeCell ref="A25:B25"/>
    <mergeCell ref="A19:B19"/>
    <mergeCell ref="A21:B21"/>
    <mergeCell ref="A32:B32"/>
    <mergeCell ref="A26:B26"/>
    <mergeCell ref="C102:D102"/>
    <mergeCell ref="C78:D78"/>
    <mergeCell ref="C97:D97"/>
    <mergeCell ref="C96:D96"/>
    <mergeCell ref="C66:D66"/>
    <mergeCell ref="C79:D79"/>
    <mergeCell ref="C80:D80"/>
    <mergeCell ref="C71:D71"/>
    <mergeCell ref="C77:D77"/>
    <mergeCell ref="C68:D68"/>
    <mergeCell ref="C72:D72"/>
    <mergeCell ref="C74:D74"/>
    <mergeCell ref="C81:D81"/>
    <mergeCell ref="C75:D75"/>
    <mergeCell ref="C85:D85"/>
    <mergeCell ref="C67:D67"/>
  </mergeCells>
  <phoneticPr fontId="11" type="noConversion"/>
  <pageMargins left="0.74803149606299213" right="0.74803149606299213" top="0.98425196850393704" bottom="0.98425196850393704" header="0.51181102362204722" footer="0.51181102362204722"/>
  <pageSetup paperSize="9" scale="32" fitToHeight="2" orientation="landscape" horizontalDpi="300" verticalDpi="300" r:id="rId2"/>
  <headerFooter alignWithMargins="0"/>
  <drawing r:id="rId3"/>
  <legacyDrawing r:id="rId4"/>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Constants!$A$2:$A$16</xm:f>
          </x14:formula1>
          <xm:sqref>C9</xm:sqref>
        </x14:dataValidation>
        <x14:dataValidation type="list" allowBlank="1" showInputMessage="1" showErrorMessage="1" xr:uid="{8BBCDA86-9DD8-41CD-8C30-085BDB9D2FF6}">
          <x14:formula1>
            <xm:f>'Basic Remuneration levels 2026'!$B$5:$B$24</xm:f>
          </x14:formula1>
          <xm:sqref>C18:C36</xm:sqref>
        </x14:dataValidation>
        <x14:dataValidation type="list" allowBlank="1" showInputMessage="1" showErrorMessage="1" xr:uid="{A0A5EB27-FCCB-477C-8261-578B0E5C0F5E}">
          <x14:formula1>
            <xm:f>Constants!$A$27:$A$33</xm:f>
          </x14:formula1>
          <xm:sqref>C7</xm:sqref>
        </x14:dataValidation>
        <x14:dataValidation type="list" allowBlank="1" showInputMessage="1" showErrorMessage="1" xr:uid="{19433A88-9657-47BC-9549-11584EECC790}">
          <x14:formula1>
            <xm:f>Constants!$A$37:$A$40</xm:f>
          </x14:formula1>
          <xm:sqref>C8</xm:sqref>
        </x14:dataValidation>
        <x14:dataValidation type="list" allowBlank="1" showInputMessage="1" showErrorMessage="1" xr:uid="{D8E7A975-C8E0-4ECD-AD47-5FD2ABBBD1DA}">
          <x14:formula1>
            <xm:f>Constants!$A$43:$A$45</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64825-6DFB-489E-AC56-C73DDE78E7CA}">
  <sheetPr codeName="Sheet8"/>
  <dimension ref="A1:O62"/>
  <sheetViews>
    <sheetView showGridLines="0" view="pageBreakPreview" topLeftCell="A16" zoomScaleNormal="100" zoomScaleSheetLayoutView="100" workbookViewId="0">
      <selection activeCell="C39" sqref="C39:C40"/>
    </sheetView>
  </sheetViews>
  <sheetFormatPr defaultColWidth="9.08984375" defaultRowHeight="15.5" x14ac:dyDescent="0.35"/>
  <cols>
    <col min="1" max="2" width="9.08984375" style="154"/>
    <col min="3" max="3" width="32.54296875" style="154" customWidth="1"/>
    <col min="4" max="4" width="11.7265625" style="154" customWidth="1"/>
    <col min="5" max="5" width="14.54296875" style="154" customWidth="1"/>
    <col min="6" max="6" width="7.7265625" style="154" customWidth="1"/>
    <col min="7" max="7" width="18.26953125" style="154" customWidth="1"/>
    <col min="8" max="8" width="21.36328125" style="154" customWidth="1"/>
    <col min="9" max="9" width="7.26953125" style="154" customWidth="1"/>
    <col min="10" max="10" width="12.6328125" style="154" customWidth="1"/>
    <col min="11" max="11" width="17" style="154" customWidth="1"/>
    <col min="12" max="12" width="5.90625" style="154" customWidth="1"/>
    <col min="13" max="13" width="13.6328125" style="154" customWidth="1"/>
    <col min="14" max="14" width="9.08984375" style="154"/>
    <col min="15" max="15" width="11.453125" style="154" customWidth="1"/>
    <col min="16" max="16384" width="9.08984375" style="154"/>
  </cols>
  <sheetData>
    <row r="1" spans="3:13" ht="16" thickBot="1" x14ac:dyDescent="0.4"/>
    <row r="2" spans="3:13" ht="21.75" customHeight="1" x14ac:dyDescent="0.35">
      <c r="C2" s="297" t="s">
        <v>101</v>
      </c>
      <c r="D2" s="298"/>
      <c r="E2" s="298"/>
      <c r="F2" s="298"/>
      <c r="G2" s="298"/>
      <c r="H2" s="298"/>
      <c r="I2" s="298"/>
      <c r="J2" s="298"/>
      <c r="K2" s="298"/>
      <c r="L2" s="298"/>
      <c r="M2" s="299"/>
    </row>
    <row r="3" spans="3:13" ht="22.5" customHeight="1" thickBot="1" x14ac:dyDescent="0.4">
      <c r="C3" s="300" t="s">
        <v>102</v>
      </c>
      <c r="D3" s="301"/>
      <c r="E3" s="301"/>
      <c r="F3" s="301"/>
      <c r="G3" s="301"/>
      <c r="H3" s="301"/>
      <c r="I3" s="301"/>
      <c r="J3" s="301"/>
      <c r="K3" s="301"/>
      <c r="L3" s="301"/>
      <c r="M3" s="302"/>
    </row>
    <row r="4" spans="3:13" x14ac:dyDescent="0.35">
      <c r="C4" s="155"/>
      <c r="M4" s="156"/>
    </row>
    <row r="5" spans="3:13" ht="22.5" customHeight="1" x14ac:dyDescent="0.35">
      <c r="C5" s="157" t="s">
        <v>103</v>
      </c>
      <c r="E5" s="255" t="str">
        <f>'Work with this sheet'!$C$5</f>
        <v>Enter funder</v>
      </c>
      <c r="F5" s="256"/>
      <c r="G5" s="256"/>
      <c r="H5" s="256"/>
      <c r="I5" s="256"/>
      <c r="J5" s="256"/>
      <c r="K5" s="256"/>
      <c r="L5" s="257"/>
      <c r="M5" s="156"/>
    </row>
    <row r="6" spans="3:13" ht="22.5" customHeight="1" x14ac:dyDescent="0.35">
      <c r="C6" s="158"/>
      <c r="E6" s="258"/>
      <c r="F6" s="259"/>
      <c r="G6" s="259"/>
      <c r="H6" s="259"/>
      <c r="I6" s="259"/>
      <c r="J6" s="259"/>
      <c r="K6" s="259"/>
      <c r="L6" s="259"/>
      <c r="M6" s="156"/>
    </row>
    <row r="7" spans="3:13" x14ac:dyDescent="0.35">
      <c r="C7" s="155"/>
      <c r="M7" s="156"/>
    </row>
    <row r="8" spans="3:13" ht="20.25" customHeight="1" x14ac:dyDescent="0.35">
      <c r="C8" s="157" t="s">
        <v>104</v>
      </c>
      <c r="D8" s="161"/>
      <c r="E8" s="255" t="str">
        <f>'Work with this sheet'!$C$2</f>
        <v>Enter NAME</v>
      </c>
      <c r="F8" s="256"/>
      <c r="G8" s="256"/>
      <c r="H8" s="256"/>
      <c r="I8" s="256"/>
      <c r="J8" s="256"/>
      <c r="K8" s="256"/>
      <c r="L8" s="257"/>
      <c r="M8" s="156"/>
    </row>
    <row r="9" spans="3:13" ht="26.4" customHeight="1" x14ac:dyDescent="0.35">
      <c r="C9" s="158"/>
      <c r="D9" s="161"/>
      <c r="E9" s="258"/>
      <c r="F9" s="259"/>
      <c r="G9" s="259"/>
      <c r="H9" s="259"/>
      <c r="I9" s="259"/>
      <c r="J9" s="259"/>
      <c r="K9" s="259"/>
      <c r="L9" s="259"/>
      <c r="M9" s="156" t="str">
        <f t="shared" ref="M9:M10" si="0">UPPER(E9)</f>
        <v/>
      </c>
    </row>
    <row r="10" spans="3:13" x14ac:dyDescent="0.35">
      <c r="C10" s="155"/>
      <c r="M10" s="156" t="str">
        <f t="shared" si="0"/>
        <v/>
      </c>
    </row>
    <row r="11" spans="3:13" x14ac:dyDescent="0.35">
      <c r="C11" s="157" t="s">
        <v>105</v>
      </c>
      <c r="D11" s="161"/>
      <c r="E11" s="255" t="str">
        <f>'Work with this sheet'!$C$3</f>
        <v>Enter PI name</v>
      </c>
      <c r="F11" s="260"/>
      <c r="G11" s="260"/>
      <c r="H11" s="260"/>
      <c r="I11" s="260"/>
      <c r="J11" s="260"/>
      <c r="K11" s="260"/>
      <c r="L11" s="261"/>
      <c r="M11" s="156"/>
    </row>
    <row r="12" spans="3:13" x14ac:dyDescent="0.35">
      <c r="C12" s="158"/>
      <c r="D12" s="161"/>
      <c r="E12" s="258"/>
      <c r="F12" s="258"/>
      <c r="G12" s="258"/>
      <c r="H12" s="258"/>
      <c r="I12" s="258"/>
      <c r="J12" s="258"/>
      <c r="K12" s="258"/>
      <c r="L12" s="258"/>
      <c r="M12" s="156"/>
    </row>
    <row r="13" spans="3:13" x14ac:dyDescent="0.35">
      <c r="C13" s="155"/>
      <c r="M13" s="156"/>
    </row>
    <row r="14" spans="3:13" x14ac:dyDescent="0.35">
      <c r="C14" s="157" t="s">
        <v>106</v>
      </c>
      <c r="D14" s="161"/>
      <c r="E14" s="262">
        <f ca="1">TODAY()</f>
        <v>46048</v>
      </c>
      <c r="F14" s="263"/>
      <c r="G14" s="263"/>
      <c r="H14" s="263"/>
      <c r="I14" s="263"/>
      <c r="J14" s="263"/>
      <c r="K14" s="263"/>
      <c r="L14" s="264"/>
      <c r="M14" s="156"/>
    </row>
    <row r="15" spans="3:13" x14ac:dyDescent="0.35">
      <c r="C15" s="158"/>
      <c r="D15" s="161"/>
      <c r="E15" s="265"/>
      <c r="F15" s="265"/>
      <c r="G15" s="265"/>
      <c r="H15" s="265"/>
      <c r="I15" s="265"/>
      <c r="J15" s="265"/>
      <c r="K15" s="265"/>
      <c r="L15" s="265"/>
      <c r="M15" s="156"/>
    </row>
    <row r="16" spans="3:13" x14ac:dyDescent="0.35">
      <c r="C16" s="157"/>
      <c r="D16" s="161"/>
      <c r="M16" s="156"/>
    </row>
    <row r="17" spans="3:15" ht="31" x14ac:dyDescent="0.35">
      <c r="C17" s="157" t="s">
        <v>107</v>
      </c>
      <c r="D17" s="161"/>
      <c r="E17" s="266" t="str">
        <f>'Work with this sheet'!$C$4</f>
        <v>Enter S-number</v>
      </c>
      <c r="F17" s="260"/>
      <c r="G17" s="260"/>
      <c r="H17" s="260"/>
      <c r="I17" s="260"/>
      <c r="J17" s="260"/>
      <c r="K17" s="260"/>
      <c r="L17" s="261"/>
      <c r="M17" s="156"/>
    </row>
    <row r="18" spans="3:15" x14ac:dyDescent="0.35">
      <c r="C18" s="158"/>
      <c r="D18" s="161"/>
      <c r="E18" s="258"/>
      <c r="F18" s="258"/>
      <c r="G18" s="258"/>
      <c r="H18" s="258"/>
      <c r="I18" s="258"/>
      <c r="J18" s="258"/>
      <c r="K18" s="258"/>
      <c r="L18" s="258"/>
      <c r="M18" s="156"/>
    </row>
    <row r="19" spans="3:15" x14ac:dyDescent="0.35">
      <c r="C19" s="157"/>
      <c r="D19" s="161"/>
      <c r="E19" s="162"/>
      <c r="F19" s="162"/>
      <c r="G19" s="162"/>
      <c r="H19" s="162"/>
      <c r="I19" s="162"/>
      <c r="J19" s="162"/>
      <c r="K19" s="162"/>
      <c r="L19" s="162"/>
      <c r="M19" s="156"/>
    </row>
    <row r="20" spans="3:15" ht="35.5" customHeight="1" x14ac:dyDescent="0.35">
      <c r="C20" s="157" t="s">
        <v>108</v>
      </c>
      <c r="D20" s="161"/>
      <c r="E20" s="163" t="s">
        <v>109</v>
      </c>
      <c r="F20" s="164"/>
      <c r="G20" s="164"/>
      <c r="H20" s="164"/>
      <c r="I20" s="164"/>
      <c r="J20" s="164"/>
      <c r="K20" s="164"/>
      <c r="L20" s="165"/>
      <c r="M20" s="156"/>
    </row>
    <row r="21" spans="3:15" ht="20" customHeight="1" x14ac:dyDescent="0.35">
      <c r="C21" s="166"/>
      <c r="D21" s="161"/>
      <c r="E21" s="167"/>
      <c r="F21" s="168"/>
      <c r="G21" s="168"/>
      <c r="H21" s="168"/>
      <c r="I21" s="168"/>
      <c r="J21" s="168"/>
      <c r="K21" s="168"/>
      <c r="L21" s="168"/>
    </row>
    <row r="22" spans="3:15" x14ac:dyDescent="0.35">
      <c r="C22" s="155"/>
      <c r="M22" s="156"/>
    </row>
    <row r="23" spans="3:15" ht="17.25" customHeight="1" x14ac:dyDescent="0.35">
      <c r="C23" s="157" t="s">
        <v>110</v>
      </c>
      <c r="E23" s="169">
        <f>IF(IsIndirectRestricted="no",ICRR,Hide1)</f>
        <v>0.25</v>
      </c>
      <c r="F23" s="170" t="str">
        <f>IF(IsIndirectRestricted="No","√","")</f>
        <v>√</v>
      </c>
      <c r="H23" s="171" t="s">
        <v>111</v>
      </c>
      <c r="I23" s="172" t="str">
        <f>IF(IsIndirectRestricted="Yes","√","")</f>
        <v/>
      </c>
      <c r="J23" s="173" t="s">
        <v>112</v>
      </c>
      <c r="K23" s="159"/>
      <c r="L23" s="160"/>
      <c r="M23" s="156"/>
    </row>
    <row r="24" spans="3:15" ht="15.5" customHeight="1" x14ac:dyDescent="0.35">
      <c r="C24" s="158"/>
      <c r="E24" s="174"/>
      <c r="F24" s="175"/>
      <c r="H24" s="176"/>
      <c r="I24" s="177"/>
      <c r="J24" s="178"/>
      <c r="K24" s="159"/>
      <c r="L24" s="160"/>
      <c r="M24" s="156"/>
    </row>
    <row r="25" spans="3:15" x14ac:dyDescent="0.35">
      <c r="C25" s="155"/>
      <c r="M25" s="156"/>
    </row>
    <row r="26" spans="3:15" ht="15.5" customHeight="1" x14ac:dyDescent="0.35">
      <c r="C26" s="157" t="s">
        <v>113</v>
      </c>
      <c r="E26" s="179">
        <f>Constants!K3</f>
        <v>0.15</v>
      </c>
      <c r="F26" s="170" t="str">
        <f>IF('Work with this sheet'!$C$6="local"," √", " ")</f>
        <v xml:space="preserve"> √</v>
      </c>
      <c r="H26" s="181" t="s">
        <v>114</v>
      </c>
      <c r="I26" s="172" t="str">
        <f>IF('Work with this sheet'!$C$6="foreign"," √", " ")</f>
        <v xml:space="preserve"> </v>
      </c>
      <c r="M26" s="156"/>
    </row>
    <row r="27" spans="3:15" ht="22.5" customHeight="1" x14ac:dyDescent="0.35">
      <c r="C27" s="158"/>
      <c r="E27" s="174"/>
      <c r="F27" s="182"/>
      <c r="H27" s="183"/>
      <c r="I27" s="182"/>
      <c r="M27" s="156"/>
    </row>
    <row r="28" spans="3:15" x14ac:dyDescent="0.35">
      <c r="C28" s="155"/>
      <c r="F28" s="184"/>
      <c r="M28" s="156"/>
    </row>
    <row r="29" spans="3:15" ht="15.5" customHeight="1" x14ac:dyDescent="0.35">
      <c r="C29" s="157" t="s">
        <v>115</v>
      </c>
      <c r="D29" s="161"/>
      <c r="E29" s="185" t="str">
        <f>'Work with this sheet'!$C$7</f>
        <v>Select Legal Advisor</v>
      </c>
      <c r="F29" s="186"/>
      <c r="G29" s="187"/>
      <c r="H29" s="303"/>
      <c r="I29" s="304"/>
      <c r="K29" s="303"/>
      <c r="L29" s="304"/>
      <c r="M29" s="156"/>
    </row>
    <row r="30" spans="3:15" ht="15.5" customHeight="1" x14ac:dyDescent="0.35">
      <c r="C30" s="158"/>
      <c r="D30" s="161"/>
      <c r="E30" s="188"/>
      <c r="F30" s="188"/>
      <c r="G30" s="188"/>
      <c r="H30" s="303"/>
      <c r="I30" s="304"/>
      <c r="K30" s="303"/>
      <c r="L30" s="304"/>
      <c r="M30" s="156"/>
    </row>
    <row r="31" spans="3:15" x14ac:dyDescent="0.35">
      <c r="C31" s="155"/>
      <c r="M31" s="156"/>
      <c r="O31" s="189"/>
    </row>
    <row r="32" spans="3:15" ht="17.25" customHeight="1" x14ac:dyDescent="0.35">
      <c r="C32" s="157" t="s">
        <v>116</v>
      </c>
      <c r="D32" s="161"/>
      <c r="E32" s="308">
        <f>'Work with this sheet'!$E$115</f>
        <v>0</v>
      </c>
      <c r="F32" s="309"/>
      <c r="G32" s="309"/>
      <c r="H32" s="309"/>
      <c r="I32" s="309"/>
      <c r="J32" s="309"/>
      <c r="K32" s="309"/>
      <c r="L32" s="310"/>
      <c r="M32" s="156"/>
      <c r="O32" s="190"/>
    </row>
    <row r="33" spans="1:15" x14ac:dyDescent="0.35">
      <c r="C33" s="158"/>
      <c r="D33" s="161"/>
      <c r="E33" s="267"/>
      <c r="F33" s="267"/>
      <c r="G33" s="267"/>
      <c r="H33" s="267"/>
      <c r="I33" s="267"/>
      <c r="J33" s="267"/>
      <c r="K33" s="267"/>
      <c r="L33" s="267"/>
      <c r="M33" s="156"/>
      <c r="O33" s="190"/>
    </row>
    <row r="34" spans="1:15" x14ac:dyDescent="0.35">
      <c r="C34" s="155"/>
      <c r="M34" s="156"/>
      <c r="O34" s="190"/>
    </row>
    <row r="35" spans="1:15" ht="15.75" customHeight="1" x14ac:dyDescent="0.35">
      <c r="C35" s="157" t="s">
        <v>117</v>
      </c>
      <c r="D35" s="161"/>
      <c r="E35" s="308">
        <f>'Work with this sheet'!$E$117</f>
        <v>0</v>
      </c>
      <c r="F35" s="309"/>
      <c r="G35" s="309"/>
      <c r="H35" s="309"/>
      <c r="I35" s="309"/>
      <c r="J35" s="309"/>
      <c r="K35" s="309"/>
      <c r="L35" s="310"/>
      <c r="M35" s="156"/>
      <c r="O35" s="190"/>
    </row>
    <row r="36" spans="1:15" x14ac:dyDescent="0.35">
      <c r="C36" s="158"/>
      <c r="D36" s="161"/>
      <c r="E36" s="267"/>
      <c r="F36" s="267"/>
      <c r="G36" s="267"/>
      <c r="H36" s="267"/>
      <c r="I36" s="267"/>
      <c r="J36" s="267"/>
      <c r="K36" s="267"/>
      <c r="L36" s="267"/>
      <c r="M36" s="156"/>
      <c r="O36" s="191"/>
    </row>
    <row r="37" spans="1:15" x14ac:dyDescent="0.35">
      <c r="C37" s="158"/>
      <c r="D37" s="161"/>
      <c r="E37" s="192"/>
      <c r="F37" s="192"/>
      <c r="G37" s="192"/>
      <c r="H37" s="192"/>
      <c r="I37" s="192"/>
      <c r="J37" s="193"/>
      <c r="K37" s="193"/>
      <c r="L37" s="193"/>
      <c r="M37" s="156"/>
      <c r="O37" s="190"/>
    </row>
    <row r="38" spans="1:15" x14ac:dyDescent="0.35">
      <c r="C38" s="194" t="s">
        <v>118</v>
      </c>
      <c r="D38" s="161"/>
      <c r="M38" s="156"/>
      <c r="O38" s="190"/>
    </row>
    <row r="39" spans="1:15" ht="18.5" customHeight="1" x14ac:dyDescent="0.35">
      <c r="C39" s="195" t="s">
        <v>202</v>
      </c>
      <c r="D39" s="196"/>
      <c r="E39" s="196" t="str">
        <f>IF(IsForeignClient="no","",'[1]COVER PAGE'!B24)</f>
        <v/>
      </c>
      <c r="F39" s="196"/>
      <c r="G39" s="196"/>
      <c r="H39" s="196"/>
      <c r="I39" s="196"/>
      <c r="J39" s="196"/>
      <c r="K39" s="196"/>
      <c r="L39" s="196"/>
      <c r="M39" s="197"/>
      <c r="O39" s="190"/>
    </row>
    <row r="40" spans="1:15" ht="19" customHeight="1" thickBot="1" x14ac:dyDescent="0.4">
      <c r="C40" s="198" t="s">
        <v>203</v>
      </c>
      <c r="D40" s="199"/>
      <c r="E40" s="196" t="str">
        <f>IF(IsForeignClient="no","",ForeignCurr)</f>
        <v/>
      </c>
      <c r="F40" s="199"/>
      <c r="G40" s="199"/>
      <c r="H40" s="199"/>
      <c r="I40" s="199"/>
      <c r="J40" s="199"/>
      <c r="K40" s="199"/>
      <c r="L40" s="199"/>
      <c r="M40" s="200"/>
      <c r="O40" s="190"/>
    </row>
    <row r="41" spans="1:15" ht="19" customHeight="1" thickBot="1" x14ac:dyDescent="0.4">
      <c r="C41" s="201" t="s">
        <v>119</v>
      </c>
      <c r="D41" s="199"/>
      <c r="E41" s="202" t="s">
        <v>120</v>
      </c>
      <c r="F41" s="203" t="str">
        <f>IF('Work with this sheet'!$C$6="local"," √", " ")</f>
        <v xml:space="preserve"> √</v>
      </c>
      <c r="G41" s="196"/>
      <c r="H41" s="204" t="s">
        <v>121</v>
      </c>
      <c r="I41" s="203" t="str">
        <f>IF('Work with this sheet'!$C$6="foreign"," √", " ")</f>
        <v xml:space="preserve"> </v>
      </c>
      <c r="J41" s="205"/>
      <c r="K41" s="205"/>
      <c r="L41" s="205"/>
      <c r="M41" s="206"/>
      <c r="O41" s="190"/>
    </row>
    <row r="42" spans="1:15" ht="18" customHeight="1" x14ac:dyDescent="0.35">
      <c r="C42" s="207" t="s">
        <v>122</v>
      </c>
      <c r="D42" s="199"/>
      <c r="E42" s="311">
        <f>'[1]DEVIATION REPORT'!N76</f>
        <v>0</v>
      </c>
      <c r="F42" s="311"/>
      <c r="G42" s="311"/>
      <c r="H42" s="311"/>
      <c r="I42" s="311"/>
      <c r="J42" s="311"/>
      <c r="K42" s="311"/>
      <c r="L42" s="311"/>
      <c r="M42" s="312"/>
    </row>
    <row r="43" spans="1:15" ht="18" customHeight="1" x14ac:dyDescent="0.35">
      <c r="C43" s="195" t="s">
        <v>123</v>
      </c>
      <c r="D43" s="199"/>
      <c r="E43" s="313">
        <f>'[1]DEVIATION REPORT'!N75</f>
        <v>0</v>
      </c>
      <c r="F43" s="313"/>
      <c r="G43" s="313"/>
      <c r="H43" s="313"/>
      <c r="I43" s="313"/>
      <c r="J43" s="313"/>
      <c r="K43" s="313"/>
      <c r="L43" s="313"/>
      <c r="M43" s="314"/>
    </row>
    <row r="44" spans="1:15" ht="18" customHeight="1" x14ac:dyDescent="0.35">
      <c r="C44" s="195" t="s">
        <v>124</v>
      </c>
      <c r="D44" s="199"/>
      <c r="E44" s="313">
        <f>'[1]DEVIATION REPORT'!N87</f>
        <v>0</v>
      </c>
      <c r="F44" s="313"/>
      <c r="G44" s="313"/>
      <c r="H44" s="313"/>
      <c r="I44" s="313"/>
      <c r="J44" s="313"/>
      <c r="K44" s="313"/>
      <c r="L44" s="313"/>
      <c r="M44" s="314"/>
    </row>
    <row r="45" spans="1:15" ht="18" customHeight="1" x14ac:dyDescent="0.35">
      <c r="C45" s="305" t="s">
        <v>125</v>
      </c>
      <c r="D45" s="306"/>
      <c r="E45" s="306"/>
      <c r="F45" s="306"/>
      <c r="G45" s="306"/>
      <c r="H45" s="306"/>
      <c r="I45" s="306"/>
      <c r="J45" s="306"/>
      <c r="K45" s="306"/>
      <c r="L45" s="306"/>
      <c r="M45" s="307"/>
    </row>
    <row r="46" spans="1:15" ht="30" customHeight="1" x14ac:dyDescent="0.35">
      <c r="A46" s="160"/>
      <c r="B46" s="160"/>
      <c r="C46" s="249"/>
      <c r="D46" s="250"/>
      <c r="E46" s="250"/>
      <c r="F46" s="250"/>
      <c r="G46" s="250"/>
      <c r="H46" s="251"/>
      <c r="I46" s="252"/>
      <c r="J46" s="250"/>
      <c r="K46" s="253"/>
      <c r="L46" s="252"/>
      <c r="M46" s="254"/>
      <c r="N46" s="160"/>
    </row>
    <row r="47" spans="1:15" s="160" customFormat="1" ht="21" customHeight="1" x14ac:dyDescent="0.35">
      <c r="A47" s="154"/>
      <c r="B47" s="154"/>
      <c r="C47" s="155" t="s">
        <v>126</v>
      </c>
      <c r="D47" s="154"/>
      <c r="E47" s="154"/>
      <c r="F47" s="154"/>
      <c r="G47" s="154"/>
      <c r="H47" s="208" t="s">
        <v>127</v>
      </c>
      <c r="I47" s="180" t="str">
        <f>IF('Work with this sheet'!E3 = 25%,"√","")</f>
        <v/>
      </c>
      <c r="J47" s="154"/>
      <c r="K47" s="209" t="s">
        <v>128</v>
      </c>
      <c r="L47" s="180" t="str">
        <f>IF('Work with this sheet'!H3 = 25%,"√","")</f>
        <v/>
      </c>
      <c r="M47" s="156"/>
      <c r="N47" s="154"/>
    </row>
    <row r="48" spans="1:15" ht="17.25" customHeight="1" x14ac:dyDescent="0.35">
      <c r="C48" s="210"/>
      <c r="H48" s="211"/>
      <c r="I48" s="182"/>
      <c r="K48" s="211"/>
      <c r="L48" s="182"/>
      <c r="M48" s="156"/>
    </row>
    <row r="49" spans="3:13" ht="15.5" customHeight="1" x14ac:dyDescent="0.35">
      <c r="C49" s="212"/>
      <c r="D49" s="162"/>
      <c r="E49" s="162"/>
      <c r="F49" s="162"/>
      <c r="G49" s="162"/>
      <c r="H49" s="213"/>
      <c r="I49" s="214"/>
      <c r="J49" s="162"/>
      <c r="K49" s="213"/>
      <c r="L49" s="214"/>
      <c r="M49" s="156"/>
    </row>
    <row r="50" spans="3:13" x14ac:dyDescent="0.35">
      <c r="C50" s="155"/>
      <c r="M50" s="215"/>
    </row>
    <row r="51" spans="3:13" ht="16" x14ac:dyDescent="0.35">
      <c r="C51" s="155" t="s">
        <v>129</v>
      </c>
      <c r="H51" s="208" t="s">
        <v>127</v>
      </c>
      <c r="I51" s="180" t="str">
        <f>IF(E32&lt;=E35,"√","")</f>
        <v>√</v>
      </c>
      <c r="K51" s="208" t="s">
        <v>128</v>
      </c>
      <c r="L51" s="180" t="str">
        <f>IF(E32&gt;E35,"√","")</f>
        <v/>
      </c>
      <c r="M51" s="156"/>
    </row>
    <row r="52" spans="3:13" ht="17.25" customHeight="1" x14ac:dyDescent="0.35">
      <c r="C52" s="210"/>
      <c r="H52" s="211"/>
      <c r="I52" s="182"/>
      <c r="K52" s="211"/>
      <c r="L52" s="216"/>
      <c r="M52" s="156"/>
    </row>
    <row r="53" spans="3:13" x14ac:dyDescent="0.35">
      <c r="C53" s="155"/>
      <c r="M53" s="156"/>
    </row>
    <row r="54" spans="3:13" ht="16" x14ac:dyDescent="0.35">
      <c r="C54" s="217" t="s">
        <v>130</v>
      </c>
      <c r="D54" s="218"/>
      <c r="H54" s="208" t="s">
        <v>127</v>
      </c>
      <c r="I54" s="180" t="str">
        <f>IF(I51 ="√","√","")</f>
        <v>√</v>
      </c>
      <c r="K54" s="208" t="s">
        <v>128</v>
      </c>
      <c r="L54" s="180" t="str">
        <f>IF(L51 ="√","√","")</f>
        <v/>
      </c>
      <c r="M54" s="156"/>
    </row>
    <row r="55" spans="3:13" ht="17.25" customHeight="1" x14ac:dyDescent="0.35">
      <c r="C55" s="217"/>
      <c r="D55" s="218"/>
      <c r="H55" s="219"/>
      <c r="I55" s="184"/>
      <c r="K55" s="219"/>
      <c r="L55" s="184"/>
      <c r="M55" s="156"/>
    </row>
    <row r="56" spans="3:13" x14ac:dyDescent="0.35">
      <c r="C56" s="155"/>
      <c r="H56" s="219"/>
      <c r="I56" s="184"/>
      <c r="K56" s="219"/>
      <c r="L56" s="184"/>
      <c r="M56" s="156"/>
    </row>
    <row r="57" spans="3:13" x14ac:dyDescent="0.35">
      <c r="C57" s="217" t="s">
        <v>131</v>
      </c>
      <c r="D57" s="217"/>
      <c r="E57" s="217"/>
      <c r="F57" s="218"/>
      <c r="G57" s="218"/>
      <c r="H57" s="218"/>
      <c r="I57" s="184"/>
      <c r="K57" s="219"/>
      <c r="L57" s="184"/>
      <c r="M57" s="156"/>
    </row>
    <row r="58" spans="3:13" x14ac:dyDescent="0.35">
      <c r="C58" s="217" t="s">
        <v>132</v>
      </c>
      <c r="D58" s="218"/>
      <c r="E58" s="218"/>
      <c r="F58" s="218"/>
      <c r="G58" s="218"/>
      <c r="H58" s="218"/>
      <c r="I58" s="184"/>
      <c r="K58" s="219"/>
      <c r="L58" s="184"/>
      <c r="M58" s="156"/>
    </row>
    <row r="59" spans="3:13" x14ac:dyDescent="0.35">
      <c r="C59" s="220" t="s">
        <v>133</v>
      </c>
      <c r="M59" s="156"/>
    </row>
    <row r="60" spans="3:13" x14ac:dyDescent="0.35">
      <c r="C60" s="221" t="str">
        <f>'Work with this sheet'!$C$8</f>
        <v>Select Accountant</v>
      </c>
      <c r="M60" s="156"/>
    </row>
    <row r="61" spans="3:13" x14ac:dyDescent="0.35">
      <c r="C61" s="221" t="s">
        <v>134</v>
      </c>
      <c r="D61" s="218"/>
      <c r="E61" s="218"/>
      <c r="F61" s="218"/>
      <c r="G61" s="218"/>
      <c r="M61" s="156"/>
    </row>
    <row r="62" spans="3:13" ht="16" thickBot="1" x14ac:dyDescent="0.4">
      <c r="C62" s="222" t="s">
        <v>135</v>
      </c>
      <c r="D62" s="223"/>
      <c r="E62" s="223"/>
      <c r="F62" s="223"/>
      <c r="G62" s="223"/>
      <c r="H62" s="223"/>
      <c r="I62" s="223"/>
      <c r="J62" s="223"/>
      <c r="K62" s="223"/>
      <c r="L62" s="223"/>
      <c r="M62" s="224"/>
    </row>
  </sheetData>
  <sheetProtection algorithmName="SHA-512" hashValue="+lB+y3mSfSp46nGe2OAqtcop/Q4aMyqdPf23x4kYArw9e1zL6CkzZ/KFqWqrvvJLpBdblOJ2fEzy9TMBLBA6xQ==" saltValue="iuv3buHCRPbgZOdCGv1Odw==" spinCount="100000" sheet="1" objects="1" scenarios="1"/>
  <mergeCells count="12">
    <mergeCell ref="C45:M45"/>
    <mergeCell ref="E32:L32"/>
    <mergeCell ref="E35:L35"/>
    <mergeCell ref="E42:M42"/>
    <mergeCell ref="E43:M43"/>
    <mergeCell ref="E44:M44"/>
    <mergeCell ref="C2:M2"/>
    <mergeCell ref="C3:M3"/>
    <mergeCell ref="H29:H30"/>
    <mergeCell ref="I29:I30"/>
    <mergeCell ref="K29:K30"/>
    <mergeCell ref="L29:L30"/>
  </mergeCells>
  <pageMargins left="0.7" right="0.7" top="0.75" bottom="0.75" header="0.3" footer="0.3"/>
  <pageSetup paperSize="9" scale="4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499984740745262"/>
  </sheetPr>
  <dimension ref="A1:T27"/>
  <sheetViews>
    <sheetView showGridLines="0" workbookViewId="0">
      <selection activeCell="S27" sqref="S27"/>
    </sheetView>
  </sheetViews>
  <sheetFormatPr defaultColWidth="9.08984375" defaultRowHeight="14" x14ac:dyDescent="0.3"/>
  <cols>
    <col min="1" max="1" width="9.08984375" style="1" customWidth="1"/>
    <col min="2" max="2" width="24.90625" style="1" customWidth="1"/>
    <col min="3" max="3" width="27" style="1" customWidth="1"/>
    <col min="4" max="4" width="19.08984375" style="1" customWidth="1"/>
    <col min="5" max="5" width="16.08984375" style="1" hidden="1" customWidth="1"/>
    <col min="6" max="6" width="10" style="1" hidden="1" customWidth="1"/>
    <col min="7" max="7" width="9.90625" style="1" hidden="1" customWidth="1"/>
    <col min="8" max="8" width="9.54296875" style="1" hidden="1" customWidth="1"/>
    <col min="9" max="9" width="10.36328125" style="1" hidden="1" customWidth="1"/>
    <col min="10" max="10" width="10" style="1" hidden="1" customWidth="1"/>
    <col min="11" max="11" width="11" style="1" hidden="1" customWidth="1"/>
    <col min="12" max="12" width="11" style="1" customWidth="1"/>
    <col min="13" max="13" width="12.54296875" style="1" customWidth="1"/>
    <col min="14" max="16" width="13.6328125" style="1" customWidth="1"/>
    <col min="17" max="16384" width="9.08984375" style="1"/>
  </cols>
  <sheetData>
    <row r="1" spans="1:16" s="230" customFormat="1" ht="12.5" customHeight="1" x14ac:dyDescent="0.35">
      <c r="A1" s="123" t="s">
        <v>205</v>
      </c>
      <c r="B1" s="124"/>
      <c r="C1" s="124"/>
      <c r="D1" s="124"/>
      <c r="E1" s="124"/>
      <c r="F1" s="124"/>
      <c r="G1" s="124"/>
      <c r="H1" s="124"/>
      <c r="I1" s="124"/>
      <c r="J1" s="124"/>
      <c r="K1" s="124"/>
      <c r="L1" s="124"/>
      <c r="M1" s="124"/>
      <c r="N1" s="124"/>
      <c r="O1" s="124"/>
      <c r="P1"/>
    </row>
    <row r="2" spans="1:16" s="230" customFormat="1" ht="13.5" thickBot="1" x14ac:dyDescent="0.35">
      <c r="A2"/>
      <c r="B2" s="126"/>
      <c r="C2"/>
      <c r="D2"/>
      <c r="E2"/>
      <c r="F2"/>
      <c r="G2"/>
      <c r="H2"/>
      <c r="I2"/>
      <c r="J2"/>
      <c r="K2"/>
      <c r="L2"/>
      <c r="M2"/>
      <c r="N2"/>
      <c r="O2"/>
      <c r="P2"/>
    </row>
    <row r="3" spans="1:16" s="230" customFormat="1" ht="13" x14ac:dyDescent="0.3">
      <c r="A3"/>
      <c r="B3" s="315" t="s">
        <v>206</v>
      </c>
      <c r="C3" s="316"/>
      <c r="D3" s="316"/>
      <c r="E3" s="316"/>
      <c r="F3" s="316"/>
      <c r="G3" s="316"/>
      <c r="H3" s="316"/>
      <c r="I3" s="316"/>
      <c r="J3" s="316"/>
      <c r="K3" s="316"/>
      <c r="L3" s="317"/>
      <c r="M3" s="127">
        <v>2026</v>
      </c>
      <c r="N3" s="128">
        <f>M3+1</f>
        <v>2027</v>
      </c>
      <c r="O3" s="129">
        <f>N3+1</f>
        <v>2028</v>
      </c>
      <c r="P3"/>
    </row>
    <row r="4" spans="1:16" s="324" customFormat="1" ht="37.5" customHeight="1" x14ac:dyDescent="0.25">
      <c r="A4" s="130" t="s">
        <v>92</v>
      </c>
      <c r="B4" s="131" t="s">
        <v>5</v>
      </c>
      <c r="C4" s="132" t="s">
        <v>6</v>
      </c>
      <c r="D4" s="133" t="s">
        <v>7</v>
      </c>
      <c r="E4" s="132" t="s">
        <v>8</v>
      </c>
      <c r="F4" s="132" t="s">
        <v>9</v>
      </c>
      <c r="G4" s="132" t="s">
        <v>10</v>
      </c>
      <c r="H4" s="132" t="s">
        <v>11</v>
      </c>
      <c r="I4" s="132" t="s">
        <v>12</v>
      </c>
      <c r="J4" s="132" t="s">
        <v>13</v>
      </c>
      <c r="K4" s="132" t="s">
        <v>14</v>
      </c>
      <c r="L4" s="133" t="s">
        <v>15</v>
      </c>
      <c r="M4" s="134" t="s">
        <v>16</v>
      </c>
      <c r="N4" s="135" t="s">
        <v>93</v>
      </c>
      <c r="O4" s="136" t="s">
        <v>93</v>
      </c>
      <c r="P4" s="137"/>
    </row>
    <row r="5" spans="1:16" s="230" customFormat="1" ht="15" customHeight="1" x14ac:dyDescent="0.35">
      <c r="A5" s="318" t="s">
        <v>73</v>
      </c>
      <c r="B5" s="138" t="s">
        <v>94</v>
      </c>
      <c r="C5" s="325">
        <v>593040</v>
      </c>
      <c r="D5" s="325">
        <f>C5*1.25</f>
        <v>741300</v>
      </c>
      <c r="E5" s="139"/>
      <c r="F5" s="139"/>
      <c r="G5" s="139"/>
      <c r="H5" s="139"/>
      <c r="I5" s="139"/>
      <c r="J5" s="139"/>
      <c r="K5" s="139"/>
      <c r="L5" s="140">
        <v>1950</v>
      </c>
      <c r="M5" s="141">
        <f t="shared" ref="M5:M10" si="0">C5/L5</f>
        <v>304.12307692307695</v>
      </c>
      <c r="N5" s="142">
        <f t="shared" ref="N5:O10" si="1">M5*1.06</f>
        <v>322.3704615384616</v>
      </c>
      <c r="O5" s="143">
        <f t="shared" si="1"/>
        <v>341.71268923076929</v>
      </c>
      <c r="P5"/>
    </row>
    <row r="6" spans="1:16" s="230" customFormat="1" ht="14.5" x14ac:dyDescent="0.35">
      <c r="A6" s="319"/>
      <c r="B6" s="138" t="s">
        <v>95</v>
      </c>
      <c r="C6" s="325">
        <v>921516</v>
      </c>
      <c r="D6" s="325">
        <f t="shared" ref="D6:D24" si="2">C6*1.25</f>
        <v>1151895</v>
      </c>
      <c r="E6" s="139"/>
      <c r="F6" s="139"/>
      <c r="G6" s="139"/>
      <c r="H6" s="139"/>
      <c r="I6" s="139"/>
      <c r="J6" s="139"/>
      <c r="K6" s="139"/>
      <c r="L6" s="140">
        <v>1950</v>
      </c>
      <c r="M6" s="141">
        <f t="shared" si="0"/>
        <v>472.57230769230767</v>
      </c>
      <c r="N6" s="142">
        <f t="shared" si="1"/>
        <v>500.92664615384615</v>
      </c>
      <c r="O6" s="143">
        <f t="shared" si="1"/>
        <v>530.98224492307691</v>
      </c>
      <c r="P6"/>
    </row>
    <row r="7" spans="1:16" s="230" customFormat="1" ht="14.5" x14ac:dyDescent="0.35">
      <c r="A7" s="319"/>
      <c r="B7" s="138" t="s">
        <v>96</v>
      </c>
      <c r="C7" s="325">
        <v>1188228</v>
      </c>
      <c r="D7" s="325">
        <f t="shared" si="2"/>
        <v>1485285</v>
      </c>
      <c r="E7" s="139"/>
      <c r="F7" s="139"/>
      <c r="G7" s="139"/>
      <c r="H7" s="139"/>
      <c r="I7" s="139"/>
      <c r="J7" s="139"/>
      <c r="K7" s="139"/>
      <c r="L7" s="140">
        <v>1950</v>
      </c>
      <c r="M7" s="141">
        <f t="shared" si="0"/>
        <v>609.34769230769234</v>
      </c>
      <c r="N7" s="142">
        <f t="shared" si="1"/>
        <v>645.90855384615395</v>
      </c>
      <c r="O7" s="143">
        <f t="shared" si="1"/>
        <v>684.6630670769232</v>
      </c>
      <c r="P7"/>
    </row>
    <row r="8" spans="1:16" s="230" customFormat="1" ht="14.5" x14ac:dyDescent="0.35">
      <c r="A8" s="319"/>
      <c r="B8" s="138" t="s">
        <v>97</v>
      </c>
      <c r="C8" s="325">
        <v>1433868</v>
      </c>
      <c r="D8" s="325">
        <f t="shared" si="2"/>
        <v>1792335</v>
      </c>
      <c r="E8" s="139"/>
      <c r="F8" s="139"/>
      <c r="G8" s="139"/>
      <c r="H8" s="139"/>
      <c r="I8" s="139"/>
      <c r="J8" s="139"/>
      <c r="K8" s="139"/>
      <c r="L8" s="140">
        <v>1950</v>
      </c>
      <c r="M8" s="141">
        <f t="shared" si="0"/>
        <v>735.3169230769231</v>
      </c>
      <c r="N8" s="142">
        <f t="shared" si="1"/>
        <v>779.43593846153851</v>
      </c>
      <c r="O8" s="143">
        <f t="shared" si="1"/>
        <v>826.20209476923083</v>
      </c>
      <c r="P8"/>
    </row>
    <row r="9" spans="1:16" s="230" customFormat="1" ht="14.5" x14ac:dyDescent="0.35">
      <c r="A9" s="319"/>
      <c r="B9" s="138" t="s">
        <v>98</v>
      </c>
      <c r="C9" s="325">
        <v>1762632</v>
      </c>
      <c r="D9" s="325">
        <f t="shared" si="2"/>
        <v>2203290</v>
      </c>
      <c r="E9" s="139"/>
      <c r="F9" s="139"/>
      <c r="G9" s="139"/>
      <c r="H9" s="139"/>
      <c r="I9" s="139"/>
      <c r="J9" s="139"/>
      <c r="K9" s="139"/>
      <c r="L9" s="140">
        <v>1950</v>
      </c>
      <c r="M9" s="141">
        <f t="shared" si="0"/>
        <v>903.91384615384618</v>
      </c>
      <c r="N9" s="142">
        <f t="shared" si="1"/>
        <v>958.14867692307701</v>
      </c>
      <c r="O9" s="143">
        <f t="shared" si="1"/>
        <v>1015.6375975384617</v>
      </c>
      <c r="P9" s="144"/>
    </row>
    <row r="10" spans="1:16" s="230" customFormat="1" ht="14.5" x14ac:dyDescent="0.35">
      <c r="A10" s="320"/>
      <c r="B10" s="138" t="s">
        <v>99</v>
      </c>
      <c r="C10" s="326">
        <v>1706384</v>
      </c>
      <c r="D10" s="325">
        <f t="shared" si="2"/>
        <v>2132980</v>
      </c>
      <c r="E10" s="139"/>
      <c r="F10" s="139"/>
      <c r="G10" s="139"/>
      <c r="H10" s="139"/>
      <c r="I10" s="139"/>
      <c r="J10" s="139"/>
      <c r="K10" s="139"/>
      <c r="L10" s="140">
        <v>1950</v>
      </c>
      <c r="M10" s="141">
        <f t="shared" si="0"/>
        <v>875.0687179487179</v>
      </c>
      <c r="N10" s="142">
        <f t="shared" si="1"/>
        <v>927.57284102564097</v>
      </c>
      <c r="O10" s="143">
        <f t="shared" si="1"/>
        <v>983.22721148717949</v>
      </c>
      <c r="P10" s="144"/>
    </row>
    <row r="11" spans="1:16" s="332" customFormat="1" ht="14.5" x14ac:dyDescent="0.35">
      <c r="A11" s="327"/>
      <c r="B11" s="328"/>
      <c r="C11" s="325"/>
      <c r="D11" s="325"/>
      <c r="E11" s="325"/>
      <c r="F11" s="325"/>
      <c r="G11" s="325"/>
      <c r="H11" s="325"/>
      <c r="I11" s="325"/>
      <c r="J11" s="325"/>
      <c r="K11" s="325"/>
      <c r="L11" s="329"/>
      <c r="M11" s="325"/>
      <c r="N11" s="326"/>
      <c r="O11" s="330"/>
      <c r="P11" s="331"/>
    </row>
    <row r="12" spans="1:16" s="332" customFormat="1" ht="14.4" customHeight="1" x14ac:dyDescent="0.35">
      <c r="A12" s="321" t="s">
        <v>74</v>
      </c>
      <c r="B12" s="145" t="s">
        <v>81</v>
      </c>
      <c r="C12" s="325">
        <v>90000</v>
      </c>
      <c r="D12" s="325">
        <f t="shared" si="2"/>
        <v>112500</v>
      </c>
      <c r="E12" s="325"/>
      <c r="F12" s="325"/>
      <c r="G12" s="325"/>
      <c r="H12" s="325"/>
      <c r="I12" s="325"/>
      <c r="J12" s="325"/>
      <c r="K12" s="325"/>
      <c r="L12" s="140">
        <v>1950</v>
      </c>
      <c r="M12" s="141">
        <f t="shared" ref="M12:M24" si="3">C12/L12</f>
        <v>46.153846153846153</v>
      </c>
      <c r="N12" s="142">
        <f t="shared" ref="N12:O24" si="4">M12*1.06</f>
        <v>48.923076923076927</v>
      </c>
      <c r="O12" s="143">
        <f t="shared" si="4"/>
        <v>51.858461538461547</v>
      </c>
      <c r="P12" s="331"/>
    </row>
    <row r="13" spans="1:16" s="230" customFormat="1" ht="15" customHeight="1" x14ac:dyDescent="0.35">
      <c r="A13" s="322"/>
      <c r="B13" s="146" t="s">
        <v>82</v>
      </c>
      <c r="C13" s="325">
        <v>145819</v>
      </c>
      <c r="D13" s="325">
        <f t="shared" si="2"/>
        <v>182273.75</v>
      </c>
      <c r="E13" s="325"/>
      <c r="F13" s="325"/>
      <c r="G13" s="325"/>
      <c r="H13" s="325"/>
      <c r="I13" s="325"/>
      <c r="J13" s="325"/>
      <c r="K13" s="325"/>
      <c r="L13" s="140">
        <v>1950</v>
      </c>
      <c r="M13" s="141">
        <f t="shared" si="3"/>
        <v>74.778974358974352</v>
      </c>
      <c r="N13" s="142">
        <f t="shared" si="4"/>
        <v>79.265712820512817</v>
      </c>
      <c r="O13" s="143">
        <f t="shared" si="4"/>
        <v>84.021655589743588</v>
      </c>
      <c r="P13"/>
    </row>
    <row r="14" spans="1:16" s="230" customFormat="1" ht="14.5" x14ac:dyDescent="0.35">
      <c r="A14" s="322"/>
      <c r="B14" s="146" t="s">
        <v>19</v>
      </c>
      <c r="C14" s="325">
        <v>166656</v>
      </c>
      <c r="D14" s="325">
        <f t="shared" si="2"/>
        <v>208320</v>
      </c>
      <c r="E14" s="325"/>
      <c r="F14" s="325"/>
      <c r="G14" s="325"/>
      <c r="H14" s="325"/>
      <c r="I14" s="325"/>
      <c r="J14" s="325"/>
      <c r="K14" s="325"/>
      <c r="L14" s="140">
        <v>1950</v>
      </c>
      <c r="M14" s="141">
        <f t="shared" si="3"/>
        <v>85.464615384615385</v>
      </c>
      <c r="N14" s="142">
        <f t="shared" si="4"/>
        <v>90.592492307692311</v>
      </c>
      <c r="O14" s="143">
        <f t="shared" si="4"/>
        <v>96.028041846153855</v>
      </c>
      <c r="P14"/>
    </row>
    <row r="15" spans="1:16" s="230" customFormat="1" ht="14.5" x14ac:dyDescent="0.35">
      <c r="A15" s="322"/>
      <c r="B15" s="146" t="s">
        <v>20</v>
      </c>
      <c r="C15" s="325">
        <v>202812</v>
      </c>
      <c r="D15" s="325">
        <f t="shared" si="2"/>
        <v>253515</v>
      </c>
      <c r="E15" s="325"/>
      <c r="F15" s="325"/>
      <c r="G15" s="325"/>
      <c r="H15" s="325"/>
      <c r="I15" s="325"/>
      <c r="J15" s="325"/>
      <c r="K15" s="325"/>
      <c r="L15" s="140">
        <v>1950</v>
      </c>
      <c r="M15" s="141">
        <f t="shared" si="3"/>
        <v>104.00615384615385</v>
      </c>
      <c r="N15" s="142">
        <f t="shared" si="4"/>
        <v>110.24652307692308</v>
      </c>
      <c r="O15" s="143">
        <f t="shared" si="4"/>
        <v>116.86131446153847</v>
      </c>
      <c r="P15"/>
    </row>
    <row r="16" spans="1:16" s="230" customFormat="1" ht="14.5" x14ac:dyDescent="0.35">
      <c r="A16" s="322"/>
      <c r="B16" s="146" t="s">
        <v>21</v>
      </c>
      <c r="C16" s="325">
        <v>249816</v>
      </c>
      <c r="D16" s="325">
        <f t="shared" si="2"/>
        <v>312270</v>
      </c>
      <c r="E16" s="325"/>
      <c r="F16" s="325"/>
      <c r="G16" s="325"/>
      <c r="H16" s="325"/>
      <c r="I16" s="325"/>
      <c r="J16" s="325"/>
      <c r="K16" s="325"/>
      <c r="L16" s="140">
        <v>1950</v>
      </c>
      <c r="M16" s="141">
        <f t="shared" si="3"/>
        <v>128.11076923076922</v>
      </c>
      <c r="N16" s="142">
        <f t="shared" si="4"/>
        <v>135.79741538461539</v>
      </c>
      <c r="O16" s="143">
        <f t="shared" si="4"/>
        <v>143.94526030769231</v>
      </c>
      <c r="P16"/>
    </row>
    <row r="17" spans="1:20" s="230" customFormat="1" ht="14.5" x14ac:dyDescent="0.35">
      <c r="A17" s="322"/>
      <c r="B17" s="146" t="s">
        <v>22</v>
      </c>
      <c r="C17" s="325">
        <v>337252</v>
      </c>
      <c r="D17" s="325">
        <f t="shared" si="2"/>
        <v>421565</v>
      </c>
      <c r="E17" s="325"/>
      <c r="F17" s="325"/>
      <c r="G17" s="325"/>
      <c r="H17" s="325"/>
      <c r="I17" s="325"/>
      <c r="J17" s="325"/>
      <c r="K17" s="325"/>
      <c r="L17" s="140">
        <v>1950</v>
      </c>
      <c r="M17" s="141">
        <f t="shared" si="3"/>
        <v>172.94974358974358</v>
      </c>
      <c r="N17" s="142">
        <f t="shared" si="4"/>
        <v>183.32672820512821</v>
      </c>
      <c r="O17" s="143">
        <f t="shared" si="4"/>
        <v>194.32633189743592</v>
      </c>
    </row>
    <row r="18" spans="1:20" s="230" customFormat="1" ht="14.5" x14ac:dyDescent="0.35">
      <c r="A18" s="322"/>
      <c r="B18" s="146" t="s">
        <v>23</v>
      </c>
      <c r="C18" s="325">
        <v>428136</v>
      </c>
      <c r="D18" s="325">
        <f t="shared" si="2"/>
        <v>535170</v>
      </c>
      <c r="E18" s="325"/>
      <c r="F18" s="325"/>
      <c r="G18" s="325"/>
      <c r="H18" s="325"/>
      <c r="I18" s="325"/>
      <c r="J18" s="325"/>
      <c r="K18" s="325"/>
      <c r="L18" s="140">
        <v>1950</v>
      </c>
      <c r="M18" s="141">
        <f t="shared" si="3"/>
        <v>219.55692307692308</v>
      </c>
      <c r="N18" s="142">
        <f t="shared" si="4"/>
        <v>232.73033846153848</v>
      </c>
      <c r="O18" s="143">
        <f t="shared" si="4"/>
        <v>246.6941587692308</v>
      </c>
    </row>
    <row r="19" spans="1:20" s="230" customFormat="1" ht="14.5" x14ac:dyDescent="0.35">
      <c r="A19" s="322"/>
      <c r="B19" s="146" t="s">
        <v>24</v>
      </c>
      <c r="C19" s="325">
        <v>511752</v>
      </c>
      <c r="D19" s="325">
        <f t="shared" si="2"/>
        <v>639690</v>
      </c>
      <c r="E19" s="325"/>
      <c r="F19" s="325"/>
      <c r="G19" s="325"/>
      <c r="H19" s="325"/>
      <c r="I19" s="325"/>
      <c r="J19" s="325"/>
      <c r="K19" s="325"/>
      <c r="L19" s="140">
        <v>1950</v>
      </c>
      <c r="M19" s="141">
        <f t="shared" si="3"/>
        <v>262.43692307692305</v>
      </c>
      <c r="N19" s="142">
        <f t="shared" si="4"/>
        <v>278.18313846153848</v>
      </c>
      <c r="O19" s="143">
        <f t="shared" si="4"/>
        <v>294.87412676923083</v>
      </c>
      <c r="T19" s="333"/>
    </row>
    <row r="20" spans="1:20" s="230" customFormat="1" ht="14.5" x14ac:dyDescent="0.35">
      <c r="A20" s="322"/>
      <c r="B20" s="146" t="s">
        <v>25</v>
      </c>
      <c r="C20" s="325">
        <v>677616</v>
      </c>
      <c r="D20" s="325">
        <f t="shared" si="2"/>
        <v>847020</v>
      </c>
      <c r="E20" s="325"/>
      <c r="F20" s="325"/>
      <c r="G20" s="325"/>
      <c r="H20" s="325"/>
      <c r="I20" s="325"/>
      <c r="J20" s="325"/>
      <c r="K20" s="325"/>
      <c r="L20" s="140">
        <v>1950</v>
      </c>
      <c r="M20" s="141">
        <f t="shared" si="3"/>
        <v>347.49538461538464</v>
      </c>
      <c r="N20" s="142">
        <f t="shared" si="4"/>
        <v>368.34510769230775</v>
      </c>
      <c r="O20" s="143">
        <f t="shared" si="4"/>
        <v>390.44581415384624</v>
      </c>
      <c r="S20" s="334"/>
    </row>
    <row r="21" spans="1:20" s="230" customFormat="1" ht="14.5" x14ac:dyDescent="0.35">
      <c r="A21" s="322"/>
      <c r="B21" s="146" t="s">
        <v>26</v>
      </c>
      <c r="C21" s="325">
        <v>828804</v>
      </c>
      <c r="D21" s="325">
        <f t="shared" si="2"/>
        <v>1036005</v>
      </c>
      <c r="E21" s="325"/>
      <c r="F21" s="325"/>
      <c r="G21" s="325"/>
      <c r="H21" s="325"/>
      <c r="I21" s="325"/>
      <c r="J21" s="325"/>
      <c r="K21" s="325"/>
      <c r="L21" s="140">
        <v>1950</v>
      </c>
      <c r="M21" s="141">
        <f t="shared" si="3"/>
        <v>425.02769230769229</v>
      </c>
      <c r="N21" s="142">
        <f t="shared" si="4"/>
        <v>450.52935384615387</v>
      </c>
      <c r="O21" s="143">
        <f t="shared" si="4"/>
        <v>477.5611150769231</v>
      </c>
    </row>
    <row r="22" spans="1:20" s="230" customFormat="1" ht="14.5" x14ac:dyDescent="0.35">
      <c r="A22" s="322"/>
      <c r="B22" s="146" t="s">
        <v>27</v>
      </c>
      <c r="C22" s="325">
        <v>1009524</v>
      </c>
      <c r="D22" s="325">
        <f t="shared" si="2"/>
        <v>1261905</v>
      </c>
      <c r="E22" s="325"/>
      <c r="F22" s="325"/>
      <c r="G22" s="325"/>
      <c r="H22" s="325"/>
      <c r="I22" s="325"/>
      <c r="J22" s="325"/>
      <c r="K22" s="325"/>
      <c r="L22" s="140">
        <v>1950</v>
      </c>
      <c r="M22" s="141">
        <f t="shared" si="3"/>
        <v>517.70461538461541</v>
      </c>
      <c r="N22" s="142">
        <f t="shared" si="4"/>
        <v>548.76689230769239</v>
      </c>
      <c r="O22" s="143">
        <f t="shared" si="4"/>
        <v>581.69290584615396</v>
      </c>
    </row>
    <row r="23" spans="1:20" s="230" customFormat="1" ht="14.5" x14ac:dyDescent="0.35">
      <c r="A23" s="322"/>
      <c r="B23" s="146" t="s">
        <v>28</v>
      </c>
      <c r="C23" s="325">
        <v>1395672</v>
      </c>
      <c r="D23" s="325">
        <f t="shared" si="2"/>
        <v>1744590</v>
      </c>
      <c r="E23" s="325"/>
      <c r="F23" s="325"/>
      <c r="G23" s="325"/>
      <c r="H23" s="325"/>
      <c r="I23" s="325"/>
      <c r="J23" s="325"/>
      <c r="K23" s="325"/>
      <c r="L23" s="140">
        <v>1950</v>
      </c>
      <c r="M23" s="141">
        <f t="shared" si="3"/>
        <v>715.72923076923075</v>
      </c>
      <c r="N23" s="142">
        <f t="shared" si="4"/>
        <v>758.67298461538462</v>
      </c>
      <c r="O23" s="143">
        <f t="shared" si="4"/>
        <v>804.19336369230768</v>
      </c>
    </row>
    <row r="24" spans="1:20" s="230" customFormat="1" ht="15" thickBot="1" x14ac:dyDescent="0.4">
      <c r="A24" s="323"/>
      <c r="B24" s="147" t="s">
        <v>89</v>
      </c>
      <c r="C24" s="335">
        <v>1690908</v>
      </c>
      <c r="D24" s="335">
        <f t="shared" si="2"/>
        <v>2113635</v>
      </c>
      <c r="E24" s="335"/>
      <c r="F24" s="335"/>
      <c r="G24" s="335"/>
      <c r="H24" s="335"/>
      <c r="I24" s="335"/>
      <c r="J24" s="335"/>
      <c r="K24" s="335"/>
      <c r="L24" s="148">
        <v>1950</v>
      </c>
      <c r="M24" s="149">
        <f t="shared" si="3"/>
        <v>867.13230769230768</v>
      </c>
      <c r="N24" s="150">
        <f t="shared" si="4"/>
        <v>919.16024615384617</v>
      </c>
      <c r="O24" s="151">
        <f t="shared" si="4"/>
        <v>974.30986092307694</v>
      </c>
    </row>
    <row r="25" spans="1:20" s="125" customFormat="1" ht="13" x14ac:dyDescent="0.3"/>
    <row r="26" spans="1:20" s="125" customFormat="1" ht="13" x14ac:dyDescent="0.3">
      <c r="B26" s="152"/>
      <c r="C26" s="152"/>
      <c r="D26" s="152"/>
      <c r="E26" s="152"/>
      <c r="F26" s="152"/>
      <c r="G26" s="152"/>
      <c r="H26" s="152"/>
      <c r="I26" s="152"/>
      <c r="J26" s="152"/>
      <c r="K26" s="152"/>
      <c r="L26" s="152"/>
    </row>
    <row r="27" spans="1:20" s="125" customFormat="1" ht="13" x14ac:dyDescent="0.3">
      <c r="B27" s="153" t="s">
        <v>100</v>
      </c>
    </row>
  </sheetData>
  <mergeCells count="3">
    <mergeCell ref="B3:L3"/>
    <mergeCell ref="A5:A10"/>
    <mergeCell ref="A12:A24"/>
  </mergeCells>
  <hyperlinks>
    <hyperlink ref="B27" location="INTRODUCTION!A1" display="Back to Introduction" xr:uid="{C2F04F8E-BAE6-4B25-B0A8-5167E838287E}"/>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7DF11-29FF-437F-B529-CE9D1A1288E5}">
  <sheetPr codeName="Sheet4"/>
  <dimension ref="A1:N45"/>
  <sheetViews>
    <sheetView workbookViewId="0">
      <selection activeCell="K12" sqref="K12"/>
    </sheetView>
  </sheetViews>
  <sheetFormatPr defaultRowHeight="12.5" x14ac:dyDescent="0.25"/>
  <cols>
    <col min="1" max="1" width="52.26953125" customWidth="1"/>
  </cols>
  <sheetData>
    <row r="1" spans="1:14" ht="21" x14ac:dyDescent="0.5">
      <c r="A1" s="235" t="s">
        <v>163</v>
      </c>
      <c r="C1" s="230" t="s">
        <v>152</v>
      </c>
      <c r="D1" s="230"/>
      <c r="E1" s="230"/>
      <c r="F1" s="230"/>
      <c r="G1" s="230"/>
      <c r="H1" s="230"/>
      <c r="I1" s="230"/>
      <c r="J1" s="230"/>
      <c r="K1" s="230">
        <v>2026</v>
      </c>
      <c r="L1" s="230"/>
      <c r="M1" s="230"/>
      <c r="N1" s="230"/>
    </row>
    <row r="2" spans="1:14" ht="14.5" x14ac:dyDescent="0.35">
      <c r="A2" s="236" t="s">
        <v>164</v>
      </c>
      <c r="C2" s="231" t="s">
        <v>153</v>
      </c>
      <c r="D2" s="231"/>
      <c r="E2" s="231"/>
      <c r="F2" s="231"/>
      <c r="G2" s="231"/>
      <c r="H2" s="231"/>
      <c r="I2" s="231"/>
      <c r="J2" s="231"/>
      <c r="K2" s="231"/>
      <c r="L2" s="230"/>
      <c r="M2" s="230"/>
      <c r="N2" s="230"/>
    </row>
    <row r="3" spans="1:14" ht="14.5" x14ac:dyDescent="0.35">
      <c r="A3" s="236" t="s">
        <v>165</v>
      </c>
      <c r="C3" s="230" t="s">
        <v>154</v>
      </c>
      <c r="D3" s="230"/>
      <c r="E3" s="230"/>
      <c r="F3" s="230"/>
      <c r="G3" s="230"/>
      <c r="H3" s="230"/>
      <c r="I3" s="230"/>
      <c r="J3" s="230"/>
      <c r="K3" s="232">
        <v>0.15</v>
      </c>
      <c r="L3" s="230"/>
      <c r="M3" s="230"/>
      <c r="N3" s="230"/>
    </row>
    <row r="4" spans="1:14" ht="14.5" x14ac:dyDescent="0.35">
      <c r="A4" s="236" t="s">
        <v>166</v>
      </c>
      <c r="C4" s="230" t="s">
        <v>155</v>
      </c>
      <c r="D4" s="230"/>
      <c r="E4" s="230"/>
      <c r="F4" s="230"/>
      <c r="G4" s="230"/>
      <c r="H4" s="230"/>
      <c r="I4" s="230"/>
      <c r="J4" s="230"/>
      <c r="K4" s="230" t="str">
        <f>'[3]COVER PAGE'!B21</f>
        <v>NO</v>
      </c>
      <c r="L4" s="230" t="s">
        <v>156</v>
      </c>
      <c r="M4" s="230"/>
      <c r="N4" s="230"/>
    </row>
    <row r="5" spans="1:14" ht="14.5" x14ac:dyDescent="0.35">
      <c r="A5" s="236" t="s">
        <v>167</v>
      </c>
      <c r="C5" s="230" t="s">
        <v>157</v>
      </c>
      <c r="D5" s="230"/>
      <c r="E5" s="230"/>
      <c r="F5" s="230"/>
      <c r="G5" s="230"/>
      <c r="H5" s="230"/>
      <c r="I5" s="230"/>
      <c r="J5" s="230"/>
      <c r="K5" s="233">
        <v>0</v>
      </c>
      <c r="L5" s="230" t="s">
        <v>158</v>
      </c>
      <c r="M5" s="230"/>
      <c r="N5" s="230"/>
    </row>
    <row r="6" spans="1:14" ht="14.5" x14ac:dyDescent="0.35">
      <c r="A6" s="236" t="s">
        <v>168</v>
      </c>
      <c r="C6" s="230"/>
      <c r="D6" s="230"/>
      <c r="E6" s="230"/>
      <c r="F6" s="230"/>
      <c r="G6" s="230"/>
      <c r="H6" s="230"/>
      <c r="I6" s="230"/>
      <c r="J6" s="230"/>
      <c r="K6" s="230"/>
      <c r="L6" s="230"/>
      <c r="M6" s="230"/>
      <c r="N6" s="230"/>
    </row>
    <row r="7" spans="1:14" ht="14.5" x14ac:dyDescent="0.35">
      <c r="A7" s="236" t="s">
        <v>169</v>
      </c>
      <c r="C7" s="230" t="s">
        <v>159</v>
      </c>
      <c r="D7" s="230"/>
      <c r="E7" s="230"/>
      <c r="F7" s="230"/>
      <c r="G7" s="230"/>
      <c r="H7" s="230"/>
      <c r="I7" s="230"/>
      <c r="J7" s="230"/>
      <c r="K7" s="230"/>
      <c r="L7" s="230"/>
      <c r="M7" s="234">
        <v>0.06</v>
      </c>
      <c r="N7" s="230" t="s">
        <v>160</v>
      </c>
    </row>
    <row r="8" spans="1:14" ht="14.5" x14ac:dyDescent="0.35">
      <c r="A8" s="236" t="s">
        <v>170</v>
      </c>
      <c r="C8" s="230"/>
      <c r="D8" s="230"/>
      <c r="E8" s="230"/>
      <c r="F8" s="230"/>
      <c r="G8" s="230"/>
      <c r="H8" s="230"/>
      <c r="I8" s="230"/>
      <c r="J8" s="230"/>
      <c r="K8" s="230"/>
      <c r="L8" s="230"/>
      <c r="M8" s="230"/>
      <c r="N8" s="230"/>
    </row>
    <row r="9" spans="1:14" ht="14.5" x14ac:dyDescent="0.35">
      <c r="A9" s="236" t="s">
        <v>171</v>
      </c>
      <c r="C9" s="230" t="s">
        <v>161</v>
      </c>
      <c r="D9" s="230"/>
      <c r="E9" s="230"/>
      <c r="F9" s="230"/>
      <c r="G9" s="230"/>
      <c r="H9" s="230"/>
      <c r="I9" s="230"/>
      <c r="J9" s="230"/>
      <c r="K9" s="230">
        <v>1000000</v>
      </c>
      <c r="L9" s="230"/>
      <c r="M9" s="230"/>
      <c r="N9" s="230"/>
    </row>
    <row r="10" spans="1:14" ht="14.5" x14ac:dyDescent="0.35">
      <c r="A10" s="236" t="s">
        <v>172</v>
      </c>
      <c r="C10" s="230"/>
      <c r="D10" s="230"/>
      <c r="E10" s="230"/>
      <c r="F10" s="230"/>
      <c r="G10" s="230"/>
      <c r="H10" s="230"/>
      <c r="I10" s="230"/>
      <c r="J10" s="230"/>
      <c r="K10" s="230"/>
      <c r="L10" s="230"/>
      <c r="M10" s="230"/>
      <c r="N10" s="230"/>
    </row>
    <row r="11" spans="1:14" ht="14.5" x14ac:dyDescent="0.35">
      <c r="A11" s="236" t="s">
        <v>173</v>
      </c>
      <c r="C11" s="230" t="s">
        <v>162</v>
      </c>
      <c r="D11" s="230"/>
      <c r="E11" s="230"/>
      <c r="F11" s="230"/>
      <c r="G11" s="230"/>
      <c r="H11" s="230"/>
      <c r="I11" s="230"/>
      <c r="J11" s="230"/>
      <c r="K11" s="336">
        <v>0.33329999999999999</v>
      </c>
      <c r="L11" s="230"/>
      <c r="M11" s="230"/>
      <c r="N11" s="230"/>
    </row>
    <row r="12" spans="1:14" ht="14.5" x14ac:dyDescent="0.35">
      <c r="A12" s="236" t="s">
        <v>174</v>
      </c>
      <c r="C12" s="230"/>
      <c r="D12" s="230"/>
      <c r="E12" s="230"/>
      <c r="F12" s="230"/>
      <c r="G12" s="230"/>
      <c r="H12" s="230"/>
      <c r="I12" s="230"/>
      <c r="J12" s="230"/>
      <c r="K12" s="230"/>
      <c r="L12" s="230"/>
      <c r="M12" s="230"/>
      <c r="N12" s="230"/>
    </row>
    <row r="13" spans="1:14" ht="14.5" x14ac:dyDescent="0.35">
      <c r="A13" s="236" t="s">
        <v>175</v>
      </c>
      <c r="C13" s="230"/>
      <c r="D13" s="230"/>
      <c r="E13" s="230"/>
      <c r="F13" s="230"/>
      <c r="G13" s="230"/>
      <c r="H13" s="230"/>
      <c r="I13" s="230"/>
      <c r="J13" s="230"/>
      <c r="K13" s="230"/>
      <c r="L13" s="230"/>
      <c r="M13" s="230"/>
      <c r="N13" s="230"/>
    </row>
    <row r="14" spans="1:14" ht="15" thickBot="1" x14ac:dyDescent="0.4">
      <c r="A14" s="237" t="s">
        <v>176</v>
      </c>
    </row>
    <row r="15" spans="1:14" ht="15" thickBot="1" x14ac:dyDescent="0.4">
      <c r="A15" s="237" t="s">
        <v>194</v>
      </c>
    </row>
    <row r="16" spans="1:14" ht="13" thickBot="1" x14ac:dyDescent="0.3"/>
    <row r="17" spans="1:1" ht="13" x14ac:dyDescent="0.3">
      <c r="A17" s="238" t="s">
        <v>177</v>
      </c>
    </row>
    <row r="18" spans="1:1" ht="13" x14ac:dyDescent="0.3">
      <c r="A18" s="239" t="s">
        <v>178</v>
      </c>
    </row>
    <row r="19" spans="1:1" ht="13" x14ac:dyDescent="0.3">
      <c r="A19" s="239" t="s">
        <v>179</v>
      </c>
    </row>
    <row r="20" spans="1:1" ht="13" x14ac:dyDescent="0.3">
      <c r="A20" s="239" t="s">
        <v>180</v>
      </c>
    </row>
    <row r="21" spans="1:1" ht="13" x14ac:dyDescent="0.3">
      <c r="A21" s="239" t="s">
        <v>181</v>
      </c>
    </row>
    <row r="22" spans="1:1" ht="13" x14ac:dyDescent="0.3">
      <c r="A22" s="239" t="s">
        <v>182</v>
      </c>
    </row>
    <row r="23" spans="1:1" ht="13.5" thickBot="1" x14ac:dyDescent="0.35">
      <c r="A23" s="240" t="s">
        <v>183</v>
      </c>
    </row>
    <row r="24" spans="1:1" ht="13" x14ac:dyDescent="0.3">
      <c r="A24" s="230"/>
    </row>
    <row r="25" spans="1:1" ht="13" thickBot="1" x14ac:dyDescent="0.3"/>
    <row r="26" spans="1:1" ht="21.5" thickBot="1" x14ac:dyDescent="0.55000000000000004">
      <c r="A26" s="241" t="s">
        <v>184</v>
      </c>
    </row>
    <row r="27" spans="1:1" x14ac:dyDescent="0.25">
      <c r="A27" s="242" t="s">
        <v>185</v>
      </c>
    </row>
    <row r="28" spans="1:1" x14ac:dyDescent="0.25">
      <c r="A28" s="242" t="s">
        <v>186</v>
      </c>
    </row>
    <row r="29" spans="1:1" x14ac:dyDescent="0.25">
      <c r="A29" s="242" t="s">
        <v>187</v>
      </c>
    </row>
    <row r="30" spans="1:1" x14ac:dyDescent="0.25">
      <c r="A30" s="242" t="s">
        <v>188</v>
      </c>
    </row>
    <row r="31" spans="1:1" x14ac:dyDescent="0.25">
      <c r="A31" s="243" t="s">
        <v>189</v>
      </c>
    </row>
    <row r="32" spans="1:1" x14ac:dyDescent="0.25">
      <c r="A32" s="242" t="s">
        <v>190</v>
      </c>
    </row>
    <row r="33" spans="1:1" x14ac:dyDescent="0.25">
      <c r="A33" s="242" t="s">
        <v>148</v>
      </c>
    </row>
    <row r="34" spans="1:1" x14ac:dyDescent="0.25">
      <c r="A34" s="244"/>
    </row>
    <row r="35" spans="1:1" ht="13" thickBot="1" x14ac:dyDescent="0.3"/>
    <row r="36" spans="1:1" ht="21.5" thickBot="1" x14ac:dyDescent="0.55000000000000004">
      <c r="A36" s="241" t="s">
        <v>191</v>
      </c>
    </row>
    <row r="37" spans="1:1" x14ac:dyDescent="0.25">
      <c r="A37" s="245" t="s">
        <v>192</v>
      </c>
    </row>
    <row r="38" spans="1:1" x14ac:dyDescent="0.25">
      <c r="A38" s="246" t="s">
        <v>193</v>
      </c>
    </row>
    <row r="39" spans="1:1" x14ac:dyDescent="0.25">
      <c r="A39" s="246" t="s">
        <v>204</v>
      </c>
    </row>
    <row r="40" spans="1:1" ht="13" thickBot="1" x14ac:dyDescent="0.3">
      <c r="A40" s="247" t="s">
        <v>151</v>
      </c>
    </row>
    <row r="41" spans="1:1" ht="13" thickBot="1" x14ac:dyDescent="0.3"/>
    <row r="42" spans="1:1" ht="21.5" thickBot="1" x14ac:dyDescent="0.55000000000000004">
      <c r="A42" s="241" t="s">
        <v>195</v>
      </c>
    </row>
    <row r="43" spans="1:1" x14ac:dyDescent="0.25">
      <c r="A43" s="245" t="s">
        <v>196</v>
      </c>
    </row>
    <row r="44" spans="1:1" x14ac:dyDescent="0.25">
      <c r="A44" s="246" t="s">
        <v>155</v>
      </c>
    </row>
    <row r="45" spans="1:1" ht="13" thickBot="1" x14ac:dyDescent="0.3">
      <c r="A45" s="247" t="s">
        <v>197</v>
      </c>
    </row>
  </sheetData>
  <sheetProtection algorithmName="SHA-512" hashValue="Ev1mZCwhCI23qyLNhnYm5/mAauexdzOkxNMBU7OlvNdXif7RIVrihw/nlpTmG6/n3N9S+ponqmxzEgMP5RTBYA==" saltValue="jANk7UcTV1Oc1gYzFHVX1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Work with this sheet</vt:lpstr>
      <vt:lpstr>TEMPLAAT</vt:lpstr>
      <vt:lpstr>Basic Remuneration levels 2026</vt:lpstr>
      <vt:lpstr>Constants</vt:lpstr>
      <vt:lpstr>POSTLEVEL</vt:lpstr>
      <vt:lpstr>'Basic Remuneration levels 2026'!Print_Area</vt:lpstr>
      <vt:lpstr>TEMPLAAT!Print_Area</vt:lpstr>
      <vt:lpstr>'Work with this sheet'!Print_Area</vt:lpstr>
    </vt:vector>
  </TitlesOfParts>
  <Company>University of Stellenbosch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Information Technology</dc:creator>
  <cp:lastModifiedBy>Erasmus, AA, Mev [audreyerasmus@sun.ac.za]</cp:lastModifiedBy>
  <cp:lastPrinted>2012-12-03T06:13:53Z</cp:lastPrinted>
  <dcterms:created xsi:type="dcterms:W3CDTF">2004-01-15T12:43:48Z</dcterms:created>
  <dcterms:modified xsi:type="dcterms:W3CDTF">2026-01-26T15:56:59Z</dcterms:modified>
</cp:coreProperties>
</file>